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20" windowWidth="12015" windowHeight="6570"/>
  </bookViews>
  <sheets>
    <sheet name="BCValuaciónCB" sheetId="6" r:id="rId1"/>
    <sheet name="Análisis rdo" sheetId="7" r:id="rId2"/>
    <sheet name="PAjustes" sheetId="8" r:id="rId3"/>
    <sheet name="BCHoja llaveCB" sheetId="4" r:id="rId4"/>
    <sheet name="Hoja1" sheetId="1" r:id="rId5"/>
    <sheet name="Hoja2" sheetId="2" r:id="rId6"/>
    <sheet name="Hoja3" sheetId="3" r:id="rId7"/>
  </sheets>
  <definedNames>
    <definedName name="_xlnm.Print_Area" localSheetId="3">'BCHoja llaveCB'!$A$6:$G$25</definedName>
  </definedNames>
  <calcPr calcId="145621"/>
</workbook>
</file>

<file path=xl/calcChain.xml><?xml version="1.0" encoding="utf-8"?>
<calcChain xmlns="http://schemas.openxmlformats.org/spreadsheetml/2006/main">
  <c r="F32" i="8" l="1"/>
  <c r="F34" i="8" s="1"/>
  <c r="H32" i="8"/>
  <c r="H34" i="8" s="1"/>
  <c r="I32" i="8"/>
  <c r="I34" i="8" s="1"/>
  <c r="E24" i="7"/>
  <c r="E27" i="7" s="1"/>
  <c r="F15" i="7" s="1"/>
  <c r="F16" i="7" s="1"/>
  <c r="F18" i="7" s="1"/>
  <c r="G18" i="7" s="1"/>
  <c r="E25" i="7"/>
  <c r="E26" i="7"/>
  <c r="E49" i="7"/>
  <c r="E52" i="7" s="1"/>
  <c r="F34" i="7" s="1"/>
  <c r="F35" i="7" s="1"/>
  <c r="F37" i="7" s="1"/>
  <c r="E50" i="7"/>
  <c r="E51" i="7"/>
  <c r="F43" i="7"/>
  <c r="F18" i="6"/>
  <c r="G18" i="6"/>
  <c r="F19" i="6"/>
  <c r="G19" i="6"/>
  <c r="F20" i="6"/>
  <c r="G20" i="6"/>
  <c r="F21" i="6"/>
  <c r="G21" i="6"/>
  <c r="B22" i="6"/>
  <c r="D22" i="6" s="1"/>
  <c r="F40" i="6"/>
  <c r="F41" i="6"/>
  <c r="F44" i="6" s="1"/>
  <c r="F42" i="6"/>
  <c r="B44" i="6"/>
  <c r="B50" i="6"/>
  <c r="B51" i="6"/>
  <c r="B52" i="6"/>
  <c r="B53" i="6"/>
  <c r="F68" i="6"/>
  <c r="G68" i="6"/>
  <c r="F69" i="6"/>
  <c r="G69" i="6"/>
  <c r="F70" i="6"/>
  <c r="G70" i="6"/>
  <c r="F71" i="6"/>
  <c r="G71" i="6"/>
  <c r="B75" i="6"/>
  <c r="D17" i="4"/>
  <c r="E17" i="4"/>
  <c r="G17" i="4"/>
  <c r="C19" i="4"/>
  <c r="D19" i="4"/>
  <c r="D21" i="4"/>
  <c r="G21" i="4"/>
  <c r="E24" i="4"/>
  <c r="F24" i="4"/>
  <c r="G24" i="4" s="1"/>
  <c r="D24" i="4"/>
  <c r="G19" i="4"/>
  <c r="B56" i="6" l="1"/>
  <c r="F75" i="6"/>
  <c r="G75" i="6"/>
  <c r="G77" i="6" s="1"/>
  <c r="G22" i="6"/>
  <c r="G24" i="6"/>
  <c r="F24" i="6"/>
  <c r="B24" i="6"/>
  <c r="G26" i="6" l="1"/>
</calcChain>
</file>

<file path=xl/sharedStrings.xml><?xml version="1.0" encoding="utf-8"?>
<sst xmlns="http://schemas.openxmlformats.org/spreadsheetml/2006/main" count="166" uniqueCount="121">
  <si>
    <t>Revisores Asociados</t>
  </si>
  <si>
    <t>D</t>
  </si>
  <si>
    <t>Cliente: Don Mendo S.A.</t>
  </si>
  <si>
    <t>Hoja llave</t>
  </si>
  <si>
    <t>Codi</t>
  </si>
  <si>
    <t>DESCRIPCION</t>
  </si>
  <si>
    <t>SALDO CTA.</t>
  </si>
  <si>
    <t>Saldo Rubro</t>
  </si>
  <si>
    <t>Ajustes</t>
  </si>
  <si>
    <t>Reclasificaciones</t>
  </si>
  <si>
    <t>Saldo final</t>
  </si>
  <si>
    <t>Vino a granel</t>
  </si>
  <si>
    <t>Productos terminados</t>
  </si>
  <si>
    <t xml:space="preserve">Materia prima  </t>
  </si>
  <si>
    <t>Insumos</t>
  </si>
  <si>
    <t>BIENES DE CAMBIO</t>
  </si>
  <si>
    <t>Confeccionado por: …..</t>
  </si>
  <si>
    <t>Fecha de realización: ……</t>
  </si>
  <si>
    <t>Trabajo realizado: Ver en Programa de trabajo / registro del trabajo realizad</t>
  </si>
  <si>
    <t>Observaciones: Ver en Programa de trabajo / registro del trabajo realizad</t>
  </si>
  <si>
    <t>Conclusión: Ver en Programa de trabajo / registro del trabajo realizad</t>
  </si>
  <si>
    <t>C. Unitario</t>
  </si>
  <si>
    <t>Valor total</t>
  </si>
  <si>
    <t>Tipo de vino</t>
  </si>
  <si>
    <t>Litros</t>
  </si>
  <si>
    <t>$</t>
  </si>
  <si>
    <t>Escurrido</t>
  </si>
  <si>
    <t>Tinto Comun</t>
  </si>
  <si>
    <t>Tinto fino</t>
  </si>
  <si>
    <t>M. Sulfitado tinto</t>
  </si>
  <si>
    <t>Total</t>
  </si>
  <si>
    <t>Unidades</t>
  </si>
  <si>
    <t>Botella Don Mendo</t>
  </si>
  <si>
    <t>Etiquetas Premium</t>
  </si>
  <si>
    <t>Tierra filtrante</t>
  </si>
  <si>
    <r>
      <t>Blanco común</t>
    </r>
    <r>
      <rPr>
        <b/>
        <sz val="8"/>
        <rFont val="Arial"/>
        <family val="2"/>
      </rPr>
      <t xml:space="preserve"> </t>
    </r>
  </si>
  <si>
    <t>D 2</t>
  </si>
  <si>
    <t>Bienes de cambio verificación de la valuación</t>
  </si>
  <si>
    <t xml:space="preserve">      Costo Unitario en $</t>
  </si>
  <si>
    <t xml:space="preserve">     Valor total en $</t>
  </si>
  <si>
    <t>S/ Cía</t>
  </si>
  <si>
    <t>S/Auditoría</t>
  </si>
  <si>
    <t>Diferencia</t>
  </si>
  <si>
    <t>(Ver planilla de ajustes)</t>
  </si>
  <si>
    <t>T/R: se verificó que los litros detallados en la planilla coincidiran con los tomados en el inventario</t>
  </si>
  <si>
    <t>Se cotejaron los últimos contratos de vinos para cada uno de los tipos de vino en existencia</t>
  </si>
  <si>
    <t xml:space="preserve">   VNR</t>
  </si>
  <si>
    <r>
      <t>Don Mendo Tinto (700cm</t>
    </r>
    <r>
      <rPr>
        <sz val="7"/>
        <rFont val="Arial"/>
        <family val="2"/>
      </rPr>
      <t>3</t>
    </r>
    <r>
      <rPr>
        <sz val="10"/>
        <rFont val="Arial"/>
      </rPr>
      <t>)</t>
    </r>
  </si>
  <si>
    <r>
      <t>Don Mendo Premium (700cm</t>
    </r>
    <r>
      <rPr>
        <sz val="7"/>
        <rFont val="Arial"/>
        <family val="2"/>
      </rPr>
      <t>3</t>
    </r>
    <r>
      <rPr>
        <sz val="10"/>
        <rFont val="Arial"/>
      </rPr>
      <t>)</t>
    </r>
  </si>
  <si>
    <r>
      <t>Don Mendo Blanco (700cm</t>
    </r>
    <r>
      <rPr>
        <sz val="7"/>
        <rFont val="Arial"/>
        <family val="2"/>
      </rPr>
      <t>3</t>
    </r>
    <r>
      <rPr>
        <sz val="10"/>
        <rFont val="Arial"/>
      </rPr>
      <t>)</t>
    </r>
  </si>
  <si>
    <t xml:space="preserve">Hojas de costo de los productos terminados </t>
  </si>
  <si>
    <t>TR</t>
  </si>
  <si>
    <t xml:space="preserve">  Botella</t>
  </si>
  <si>
    <t>Ok con listado de insumos</t>
  </si>
  <si>
    <t xml:space="preserve">  Etiqueta</t>
  </si>
  <si>
    <t xml:space="preserve">  Vino</t>
  </si>
  <si>
    <t>Ok con valuación vino</t>
  </si>
  <si>
    <t xml:space="preserve">  Corcho y cápsulas</t>
  </si>
  <si>
    <t xml:space="preserve">  MOD</t>
  </si>
  <si>
    <t xml:space="preserve">Ok con prueba de sueldos </t>
  </si>
  <si>
    <t xml:space="preserve">  CIF (Amortizaciones principalmente)</t>
  </si>
  <si>
    <t>Ok con prueba global bs uso</t>
  </si>
  <si>
    <t>T/R: verificamos que las existencias detalladas sean las tomadas en el inventario</t>
  </si>
  <si>
    <t>Verificamos el costo de reproducción del producto más importante</t>
  </si>
  <si>
    <t>Verificamos que el valor de los PT no supere su valor recuperable</t>
  </si>
  <si>
    <t>Materia prima e insumos</t>
  </si>
  <si>
    <t xml:space="preserve">       Valor total en $</t>
  </si>
  <si>
    <t xml:space="preserve">Combo Corchos - cápsula </t>
  </si>
  <si>
    <t>Existencias obsoletas de corchos (500.000)</t>
  </si>
  <si>
    <t>T/R: se verificó que las unidades detalladas en la planilla coincidiran con los tomados en el inventario</t>
  </si>
  <si>
    <t xml:space="preserve">Se cotejaron las últimas compras de insumos </t>
  </si>
  <si>
    <r>
      <t>Don Mendo Premium (700 cm</t>
    </r>
    <r>
      <rPr>
        <b/>
        <sz val="7"/>
        <rFont val="Arial"/>
        <family val="2"/>
      </rPr>
      <t>3</t>
    </r>
    <r>
      <rPr>
        <b/>
        <sz val="10"/>
        <rFont val="Arial"/>
        <family val="2"/>
      </rPr>
      <t>)</t>
    </r>
  </si>
  <si>
    <t>Prueba global ventas</t>
  </si>
  <si>
    <t>M$</t>
  </si>
  <si>
    <t>Total vendido en unidades en miles</t>
  </si>
  <si>
    <t>Precio promedio</t>
  </si>
  <si>
    <t>Ventas s/Auditoría</t>
  </si>
  <si>
    <t>Ventas contables</t>
  </si>
  <si>
    <t>Dif</t>
  </si>
  <si>
    <t>n/s</t>
  </si>
  <si>
    <t>Determinación del precio promedio</t>
  </si>
  <si>
    <t>Porcentaje</t>
  </si>
  <si>
    <t>Precio de venta</t>
  </si>
  <si>
    <t>Ponderación</t>
  </si>
  <si>
    <t>Tinto</t>
  </si>
  <si>
    <t>Blanco</t>
  </si>
  <si>
    <t>Premium</t>
  </si>
  <si>
    <t>Precio promedio ponderado</t>
  </si>
  <si>
    <t>Prueba global costo</t>
  </si>
  <si>
    <t>Costo promedio</t>
  </si>
  <si>
    <t>Costo s/Auditoría</t>
  </si>
  <si>
    <t>Costo contables</t>
  </si>
  <si>
    <t>Explicación de la diferencia</t>
  </si>
  <si>
    <t xml:space="preserve">Valuación del Siniestro </t>
  </si>
  <si>
    <t>Otros (Por la globalidad de prueba n/s)</t>
  </si>
  <si>
    <t>Total diferencia</t>
  </si>
  <si>
    <t>Determinación del costo promedio</t>
  </si>
  <si>
    <t>Planilla resumen de reclasificaciones y ajustes sugeridos</t>
  </si>
  <si>
    <t xml:space="preserve">         Resultado</t>
  </si>
  <si>
    <t>Detalle</t>
  </si>
  <si>
    <t>Activo</t>
  </si>
  <si>
    <t>Pasivo</t>
  </si>
  <si>
    <t xml:space="preserve">Pérdida </t>
  </si>
  <si>
    <t>Ganancia</t>
  </si>
  <si>
    <t>Exceso valuación Bs de Cambio</t>
  </si>
  <si>
    <t>Rdo. Por tenencia Bs cambio</t>
  </si>
  <si>
    <t>Compra no contabilizada</t>
  </si>
  <si>
    <t xml:space="preserve">Vino a granel </t>
  </si>
  <si>
    <t>Cuentas por pagar</t>
  </si>
  <si>
    <t>Corchos no utilizables</t>
  </si>
  <si>
    <t>Desvalorización bs de cambio</t>
  </si>
  <si>
    <t xml:space="preserve">         Hoja llave</t>
  </si>
  <si>
    <t>Total ajustes sugeridos</t>
  </si>
  <si>
    <t xml:space="preserve">Ajustes ingresados </t>
  </si>
  <si>
    <t>Ajustes no ingresados</t>
  </si>
  <si>
    <t>-</t>
  </si>
  <si>
    <t>Preparado por:…A. Gonzalez</t>
  </si>
  <si>
    <t>Fecha           :…2/00 ……</t>
  </si>
  <si>
    <t>D 3</t>
  </si>
  <si>
    <t>Existencias al 12/06</t>
  </si>
  <si>
    <t>31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</si>
</sst>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9"/>
      <name val="Arial"/>
      <family val="2"/>
    </font>
    <font>
      <sz val="9"/>
      <name val="Arial"/>
    </font>
    <font>
      <b/>
      <sz val="16"/>
      <name val="Arial"/>
      <family val="2"/>
    </font>
    <font>
      <b/>
      <sz val="9"/>
      <color indexed="8"/>
      <name val="MS Sans Serif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NumberFormat="1" applyFont="1" applyFill="1" applyBorder="1" applyAlignment="1" applyProtection="1"/>
    <xf numFmtId="164" fontId="3" fillId="0" borderId="0" xfId="2" applyFont="1" applyFill="1" applyBorder="1" applyAlignment="1" applyProtection="1"/>
    <xf numFmtId="164" fontId="4" fillId="0" borderId="0" xfId="2" applyFont="1" applyFill="1" applyBorder="1" applyAlignment="1" applyProtection="1"/>
    <xf numFmtId="164" fontId="5" fillId="0" borderId="1" xfId="2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NumberFormat="1" applyFont="1" applyFill="1" applyBorder="1" applyAlignment="1" applyProtection="1">
      <alignment horizontal="center"/>
      <protection locked="0"/>
    </xf>
    <xf numFmtId="164" fontId="6" fillId="2" borderId="3" xfId="2" applyFont="1" applyFill="1" applyBorder="1" applyAlignment="1" applyProtection="1">
      <alignment horizontal="center"/>
      <protection locked="0"/>
    </xf>
    <xf numFmtId="164" fontId="6" fillId="2" borderId="4" xfId="2" applyFont="1" applyFill="1" applyBorder="1" applyAlignment="1" applyProtection="1">
      <alignment horizontal="center"/>
      <protection locked="0"/>
    </xf>
    <xf numFmtId="0" fontId="6" fillId="2" borderId="5" xfId="0" applyNumberFormat="1" applyFont="1" applyFill="1" applyBorder="1" applyAlignment="1" applyProtection="1">
      <alignment horizontal="center"/>
      <protection locked="0"/>
    </xf>
    <xf numFmtId="0" fontId="6" fillId="2" borderId="6" xfId="0" applyNumberFormat="1" applyFont="1" applyFill="1" applyBorder="1" applyAlignment="1" applyProtection="1">
      <alignment horizontal="center"/>
      <protection locked="0"/>
    </xf>
    <xf numFmtId="164" fontId="6" fillId="2" borderId="6" xfId="2" applyFont="1" applyFill="1" applyBorder="1" applyAlignment="1" applyProtection="1">
      <alignment horizontal="center"/>
      <protection locked="0"/>
    </xf>
    <xf numFmtId="164" fontId="6" fillId="2" borderId="7" xfId="2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Border="1" applyAlignment="1" applyProtection="1"/>
    <xf numFmtId="165" fontId="3" fillId="0" borderId="0" xfId="2" applyNumberFormat="1" applyFont="1" applyFill="1" applyBorder="1" applyAlignment="1" applyProtection="1"/>
    <xf numFmtId="2" fontId="3" fillId="0" borderId="0" xfId="0" applyNumberFormat="1" applyFont="1" applyFill="1" applyBorder="1" applyAlignment="1" applyProtection="1"/>
    <xf numFmtId="164" fontId="4" fillId="0" borderId="8" xfId="2" applyFont="1" applyFill="1" applyBorder="1" applyAlignment="1" applyProtection="1"/>
    <xf numFmtId="164" fontId="3" fillId="0" borderId="8" xfId="2" applyFont="1" applyFill="1" applyBorder="1" applyAlignment="1" applyProtection="1"/>
    <xf numFmtId="0" fontId="5" fillId="0" borderId="1" xfId="0" applyFont="1" applyBorder="1" applyAlignment="1">
      <alignment horizontal="center"/>
    </xf>
    <xf numFmtId="165" fontId="7" fillId="3" borderId="0" xfId="2" applyNumberFormat="1" applyFont="1" applyFill="1"/>
    <xf numFmtId="165" fontId="1" fillId="3" borderId="0" xfId="2" applyNumberFormat="1" applyFill="1"/>
    <xf numFmtId="165" fontId="1" fillId="4" borderId="9" xfId="2" applyNumberFormat="1" applyFill="1" applyBorder="1"/>
    <xf numFmtId="165" fontId="1" fillId="5" borderId="10" xfId="2" applyNumberFormat="1" applyFont="1" applyFill="1" applyBorder="1"/>
    <xf numFmtId="165" fontId="1" fillId="5" borderId="1" xfId="2" applyNumberFormat="1" applyFont="1" applyFill="1" applyBorder="1"/>
    <xf numFmtId="15" fontId="1" fillId="4" borderId="5" xfId="2" applyNumberFormat="1" applyFill="1" applyBorder="1"/>
    <xf numFmtId="15" fontId="1" fillId="6" borderId="11" xfId="2" applyNumberFormat="1" applyFont="1" applyFill="1" applyBorder="1" applyAlignment="1">
      <alignment horizontal="center"/>
    </xf>
    <xf numFmtId="15" fontId="1" fillId="3" borderId="0" xfId="2" applyNumberFormat="1" applyFill="1" applyAlignment="1">
      <alignment horizontal="center"/>
    </xf>
    <xf numFmtId="15" fontId="1" fillId="6" borderId="1" xfId="2" applyNumberFormat="1" applyFont="1" applyFill="1" applyBorder="1" applyAlignment="1">
      <alignment horizontal="center"/>
    </xf>
    <xf numFmtId="15" fontId="1" fillId="6" borderId="1" xfId="2" applyNumberFormat="1" applyFill="1" applyBorder="1" applyAlignment="1">
      <alignment horizontal="center"/>
    </xf>
    <xf numFmtId="37" fontId="1" fillId="3" borderId="0" xfId="2" applyNumberFormat="1" applyFill="1"/>
    <xf numFmtId="37" fontId="1" fillId="7" borderId="0" xfId="2" applyNumberFormat="1" applyFont="1" applyFill="1"/>
    <xf numFmtId="39" fontId="1" fillId="3" borderId="0" xfId="2" applyNumberFormat="1" applyFill="1"/>
    <xf numFmtId="39" fontId="1" fillId="7" borderId="0" xfId="2" applyNumberFormat="1" applyFill="1"/>
    <xf numFmtId="165" fontId="1" fillId="7" borderId="0" xfId="2" applyNumberFormat="1" applyFill="1"/>
    <xf numFmtId="37" fontId="1" fillId="3" borderId="0" xfId="2" quotePrefix="1" applyNumberFormat="1" applyFont="1" applyFill="1" applyAlignment="1">
      <alignment horizontal="left"/>
    </xf>
    <xf numFmtId="37" fontId="1" fillId="7" borderId="0" xfId="2" applyNumberFormat="1" applyFill="1"/>
    <xf numFmtId="37" fontId="1" fillId="3" borderId="0" xfId="2" applyNumberFormat="1" applyFont="1" applyFill="1"/>
    <xf numFmtId="165" fontId="1" fillId="3" borderId="8" xfId="2" applyNumberFormat="1" applyFont="1" applyFill="1" applyBorder="1"/>
    <xf numFmtId="165" fontId="1" fillId="7" borderId="8" xfId="2" applyNumberFormat="1" applyFill="1" applyBorder="1"/>
    <xf numFmtId="165" fontId="1" fillId="3" borderId="8" xfId="2" applyNumberFormat="1" applyFill="1" applyBorder="1"/>
    <xf numFmtId="37" fontId="1" fillId="3" borderId="0" xfId="2" applyNumberFormat="1" applyFont="1" applyFill="1" applyAlignment="1">
      <alignment horizontal="left"/>
    </xf>
    <xf numFmtId="0" fontId="7" fillId="0" borderId="0" xfId="0" applyFont="1"/>
    <xf numFmtId="165" fontId="1" fillId="5" borderId="12" xfId="2" applyNumberFormat="1" applyFont="1" applyFill="1" applyBorder="1"/>
    <xf numFmtId="165" fontId="1" fillId="5" borderId="11" xfId="2" applyNumberFormat="1" applyFont="1" applyFill="1" applyBorder="1"/>
    <xf numFmtId="15" fontId="1" fillId="6" borderId="13" xfId="2" applyNumberFormat="1" applyFont="1" applyFill="1" applyBorder="1" applyAlignment="1">
      <alignment horizontal="center"/>
    </xf>
    <xf numFmtId="165" fontId="0" fillId="0" borderId="8" xfId="0" applyNumberFormat="1" applyBorder="1"/>
    <xf numFmtId="164" fontId="1" fillId="3" borderId="0" xfId="2" applyFill="1"/>
    <xf numFmtId="0" fontId="0" fillId="0" borderId="0" xfId="0" applyAlignment="1">
      <alignment horizontal="center"/>
    </xf>
    <xf numFmtId="164" fontId="1" fillId="0" borderId="0" xfId="2"/>
    <xf numFmtId="164" fontId="1" fillId="0" borderId="8" xfId="2" applyBorder="1"/>
    <xf numFmtId="164" fontId="1" fillId="0" borderId="0" xfId="2" applyBorder="1"/>
    <xf numFmtId="165" fontId="1" fillId="0" borderId="0" xfId="2" applyNumberFormat="1"/>
    <xf numFmtId="0" fontId="0" fillId="0" borderId="1" xfId="0" applyBorder="1" applyAlignment="1">
      <alignment horizontal="center"/>
    </xf>
    <xf numFmtId="164" fontId="1" fillId="0" borderId="6" xfId="2" applyNumberFormat="1" applyBorder="1"/>
    <xf numFmtId="9" fontId="1" fillId="0" borderId="0" xfId="3"/>
    <xf numFmtId="9" fontId="0" fillId="0" borderId="0" xfId="0" applyNumberFormat="1"/>
    <xf numFmtId="0" fontId="0" fillId="0" borderId="1" xfId="0" applyBorder="1"/>
    <xf numFmtId="0" fontId="11" fillId="0" borderId="0" xfId="0" applyFont="1"/>
    <xf numFmtId="165" fontId="1" fillId="0" borderId="8" xfId="2" applyNumberFormat="1" applyBorder="1"/>
    <xf numFmtId="164" fontId="1" fillId="0" borderId="1" xfId="2" applyBorder="1"/>
    <xf numFmtId="37" fontId="0" fillId="0" borderId="0" xfId="0" applyNumberFormat="1"/>
    <xf numFmtId="37" fontId="7" fillId="0" borderId="0" xfId="0" applyNumberFormat="1" applyFont="1"/>
    <xf numFmtId="37" fontId="0" fillId="0" borderId="14" xfId="0" applyNumberFormat="1" applyBorder="1"/>
    <xf numFmtId="37" fontId="0" fillId="0" borderId="15" xfId="0" applyNumberFormat="1" applyBorder="1"/>
    <xf numFmtId="37" fontId="0" fillId="0" borderId="16" xfId="0" applyNumberFormat="1" applyBorder="1"/>
    <xf numFmtId="37" fontId="0" fillId="0" borderId="17" xfId="0" applyNumberFormat="1" applyBorder="1"/>
    <xf numFmtId="37" fontId="0" fillId="0" borderId="18" xfId="0" applyNumberFormat="1" applyBorder="1"/>
    <xf numFmtId="37" fontId="0" fillId="0" borderId="19" xfId="0" applyNumberFormat="1" applyBorder="1"/>
    <xf numFmtId="37" fontId="0" fillId="0" borderId="20" xfId="0" applyNumberFormat="1" applyBorder="1"/>
    <xf numFmtId="37" fontId="0" fillId="0" borderId="21" xfId="0" applyNumberFormat="1" applyBorder="1"/>
    <xf numFmtId="37" fontId="0" fillId="0" borderId="22" xfId="0" applyNumberFormat="1" applyBorder="1"/>
    <xf numFmtId="37" fontId="0" fillId="0" borderId="23" xfId="0" applyNumberFormat="1" applyBorder="1" applyAlignment="1">
      <alignment horizontal="center"/>
    </xf>
    <xf numFmtId="37" fontId="0" fillId="0" borderId="24" xfId="0" applyNumberFormat="1" applyBorder="1" applyAlignment="1">
      <alignment horizontal="center"/>
    </xf>
    <xf numFmtId="37" fontId="7" fillId="0" borderId="25" xfId="0" applyNumberFormat="1" applyFont="1" applyBorder="1"/>
    <xf numFmtId="37" fontId="0" fillId="0" borderId="0" xfId="0" applyNumberFormat="1" applyBorder="1"/>
    <xf numFmtId="37" fontId="0" fillId="0" borderId="26" xfId="0" applyNumberFormat="1" applyBorder="1"/>
    <xf numFmtId="37" fontId="0" fillId="0" borderId="25" xfId="0" applyNumberFormat="1" applyBorder="1"/>
    <xf numFmtId="37" fontId="0" fillId="0" borderId="5" xfId="0" applyNumberFormat="1" applyBorder="1"/>
    <xf numFmtId="37" fontId="0" fillId="0" borderId="6" xfId="0" applyNumberFormat="1" applyBorder="1"/>
    <xf numFmtId="37" fontId="0" fillId="0" borderId="7" xfId="0" applyNumberFormat="1" applyBorder="1"/>
    <xf numFmtId="37" fontId="7" fillId="0" borderId="27" xfId="0" applyNumberFormat="1" applyFont="1" applyBorder="1"/>
    <xf numFmtId="37" fontId="0" fillId="0" borderId="10" xfId="0" applyNumberFormat="1" applyBorder="1"/>
    <xf numFmtId="37" fontId="0" fillId="0" borderId="28" xfId="0" applyNumberFormat="1" applyBorder="1"/>
    <xf numFmtId="37" fontId="0" fillId="0" borderId="27" xfId="0" applyNumberFormat="1" applyBorder="1"/>
    <xf numFmtId="37" fontId="0" fillId="0" borderId="29" xfId="0" applyNumberFormat="1" applyBorder="1"/>
    <xf numFmtId="37" fontId="0" fillId="0" borderId="8" xfId="0" applyNumberFormat="1" applyBorder="1" applyAlignment="1">
      <alignment horizontal="center"/>
    </xf>
  </cellXfs>
  <cellStyles count="4">
    <cellStyle name="Hyperlink_llaves99" xfId="1"/>
    <cellStyle name="Millares_Guíaconresolución2003" xfId="2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40</xdr:row>
      <xdr:rowOff>95250</xdr:rowOff>
    </xdr:from>
    <xdr:to>
      <xdr:col>3</xdr:col>
      <xdr:colOff>533400</xdr:colOff>
      <xdr:row>55</xdr:row>
      <xdr:rowOff>85725</xdr:rowOff>
    </xdr:to>
    <xdr:sp macro="" textlink="">
      <xdr:nvSpPr>
        <xdr:cNvPr id="1033" name="Line 1"/>
        <xdr:cNvSpPr>
          <a:spLocks noChangeShapeType="1"/>
        </xdr:cNvSpPr>
      </xdr:nvSpPr>
      <xdr:spPr bwMode="auto">
        <a:xfrm flipH="1">
          <a:off x="3810000" y="5876925"/>
          <a:ext cx="790575" cy="2438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276225</xdr:colOff>
      <xdr:row>42</xdr:row>
      <xdr:rowOff>28575</xdr:rowOff>
    </xdr:from>
    <xdr:to>
      <xdr:col>5</xdr:col>
      <xdr:colOff>28575</xdr:colOff>
      <xdr:row>47</xdr:row>
      <xdr:rowOff>47625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4343400" y="6134100"/>
          <a:ext cx="1285875" cy="847725"/>
        </a:xfrm>
        <a:prstGeom prst="upArrowCallout">
          <a:avLst>
            <a:gd name="adj1" fmla="val 37921"/>
            <a:gd name="adj2" fmla="val 37921"/>
            <a:gd name="adj3" fmla="val 16667"/>
            <a:gd name="adj4" fmla="val 6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En ningún caso el valor de reproducción supera al 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VNR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14</xdr:row>
      <xdr:rowOff>114300</xdr:rowOff>
    </xdr:from>
    <xdr:to>
      <xdr:col>9</xdr:col>
      <xdr:colOff>276225</xdr:colOff>
      <xdr:row>31</xdr:row>
      <xdr:rowOff>0</xdr:rowOff>
    </xdr:to>
    <xdr:sp macro="" textlink="">
      <xdr:nvSpPr>
        <xdr:cNvPr id="2057" name="AutoShape 1"/>
        <xdr:cNvSpPr>
          <a:spLocks/>
        </xdr:cNvSpPr>
      </xdr:nvSpPr>
      <xdr:spPr bwMode="auto">
        <a:xfrm>
          <a:off x="5753100" y="1762125"/>
          <a:ext cx="66675" cy="2638425"/>
        </a:xfrm>
        <a:prstGeom prst="rightBrace">
          <a:avLst>
            <a:gd name="adj1" fmla="val 3297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428625</xdr:colOff>
      <xdr:row>5</xdr:row>
      <xdr:rowOff>38100</xdr:rowOff>
    </xdr:from>
    <xdr:to>
      <xdr:col>8</xdr:col>
      <xdr:colOff>171450</xdr:colOff>
      <xdr:row>6</xdr:row>
      <xdr:rowOff>142875</xdr:rowOff>
    </xdr:to>
    <xdr:sp macro="" textlink="">
      <xdr:nvSpPr>
        <xdr:cNvPr id="2050" name="Oval 2"/>
        <xdr:cNvSpPr>
          <a:spLocks noChangeArrowheads="1"/>
        </xdr:cNvSpPr>
      </xdr:nvSpPr>
      <xdr:spPr bwMode="auto">
        <a:xfrm>
          <a:off x="4791075" y="200025"/>
          <a:ext cx="333375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 III C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84"/>
  <sheetViews>
    <sheetView tabSelected="1" workbookViewId="0">
      <selection activeCell="J15" sqref="J15"/>
    </sheetView>
  </sheetViews>
  <sheetFormatPr baseColWidth="10" defaultColWidth="8.85546875" defaultRowHeight="12.75" x14ac:dyDescent="0.2"/>
  <cols>
    <col min="1" max="1" width="37" bestFit="1" customWidth="1"/>
    <col min="2" max="2" width="19" bestFit="1" customWidth="1"/>
    <col min="3" max="3" width="5" customWidth="1"/>
    <col min="4" max="4" width="13" customWidth="1"/>
    <col min="5" max="5" width="10" customWidth="1"/>
    <col min="6" max="6" width="10.5703125" bestFit="1" customWidth="1"/>
    <col min="7" max="7" width="10.28515625" customWidth="1"/>
  </cols>
  <sheetData>
    <row r="7" spans="1:7" ht="20.25" x14ac:dyDescent="0.3">
      <c r="A7" s="1" t="s">
        <v>0</v>
      </c>
      <c r="B7" s="1"/>
      <c r="C7" s="2"/>
      <c r="D7" s="2" t="s">
        <v>120</v>
      </c>
      <c r="G7" s="19" t="s">
        <v>36</v>
      </c>
    </row>
    <row r="8" spans="1:7" x14ac:dyDescent="0.2">
      <c r="A8" s="1"/>
      <c r="B8" s="1"/>
      <c r="C8" s="2"/>
      <c r="D8" s="42"/>
    </row>
    <row r="9" spans="1:7" x14ac:dyDescent="0.2">
      <c r="A9" s="1" t="s">
        <v>2</v>
      </c>
      <c r="B9" s="1"/>
      <c r="C9" s="42"/>
      <c r="D9" s="42"/>
    </row>
    <row r="11" spans="1:7" x14ac:dyDescent="0.2">
      <c r="A11" s="42" t="s">
        <v>37</v>
      </c>
    </row>
    <row r="12" spans="1:7" ht="11.25" customHeight="1" x14ac:dyDescent="0.2"/>
    <row r="13" spans="1:7" x14ac:dyDescent="0.2">
      <c r="A13" s="20" t="s">
        <v>11</v>
      </c>
      <c r="B13" s="21"/>
      <c r="C13" s="21"/>
      <c r="D13" s="21"/>
      <c r="E13" s="21"/>
      <c r="F13" s="21"/>
    </row>
    <row r="14" spans="1:7" x14ac:dyDescent="0.2">
      <c r="A14" s="21"/>
      <c r="B14" s="21"/>
      <c r="C14" s="21"/>
      <c r="D14" s="21"/>
      <c r="E14" s="21"/>
      <c r="F14" s="21"/>
    </row>
    <row r="15" spans="1:7" x14ac:dyDescent="0.2">
      <c r="A15" s="22"/>
      <c r="B15" s="23" t="s">
        <v>119</v>
      </c>
      <c r="C15" s="21"/>
      <c r="D15" s="43" t="s">
        <v>38</v>
      </c>
      <c r="E15" s="44"/>
      <c r="F15" s="43" t="s">
        <v>39</v>
      </c>
      <c r="G15" s="44"/>
    </row>
    <row r="16" spans="1:7" x14ac:dyDescent="0.2">
      <c r="A16" s="25" t="s">
        <v>23</v>
      </c>
      <c r="B16" s="26" t="s">
        <v>24</v>
      </c>
      <c r="C16" s="27"/>
      <c r="D16" s="45" t="s">
        <v>40</v>
      </c>
      <c r="E16" s="45" t="s">
        <v>41</v>
      </c>
      <c r="F16" s="45" t="s">
        <v>40</v>
      </c>
      <c r="G16" s="45" t="s">
        <v>41</v>
      </c>
    </row>
    <row r="17" spans="1:7" x14ac:dyDescent="0.2">
      <c r="A17" s="21"/>
      <c r="B17" s="21"/>
      <c r="C17" s="21"/>
      <c r="D17" s="21"/>
      <c r="E17" s="21"/>
      <c r="F17" s="21"/>
    </row>
    <row r="18" spans="1:7" x14ac:dyDescent="0.2">
      <c r="A18" s="30" t="s">
        <v>26</v>
      </c>
      <c r="B18" s="31">
        <v>10000</v>
      </c>
      <c r="C18" s="32"/>
      <c r="D18" s="33">
        <v>0.18</v>
      </c>
      <c r="E18" s="33">
        <v>0.18</v>
      </c>
      <c r="F18" s="34">
        <f>+D18*B18</f>
        <v>1800</v>
      </c>
      <c r="G18" s="34">
        <f>+E18*B18</f>
        <v>1800</v>
      </c>
    </row>
    <row r="19" spans="1:7" x14ac:dyDescent="0.2">
      <c r="A19" s="35" t="s">
        <v>35</v>
      </c>
      <c r="B19" s="36">
        <v>60000</v>
      </c>
      <c r="C19" s="32"/>
      <c r="D19" s="33">
        <v>0.24</v>
      </c>
      <c r="E19" s="33">
        <v>0.24</v>
      </c>
      <c r="F19" s="34">
        <f>+D19*B19</f>
        <v>14400</v>
      </c>
      <c r="G19" s="34">
        <f>+E19*B19</f>
        <v>14400</v>
      </c>
    </row>
    <row r="20" spans="1:7" x14ac:dyDescent="0.2">
      <c r="A20" s="37" t="s">
        <v>27</v>
      </c>
      <c r="B20" s="36">
        <v>4841</v>
      </c>
      <c r="C20" s="32"/>
      <c r="D20" s="33">
        <v>0.34</v>
      </c>
      <c r="E20" s="33">
        <v>0.34</v>
      </c>
      <c r="F20" s="34">
        <f>+D20*B20</f>
        <v>1645.94</v>
      </c>
      <c r="G20" s="34">
        <f>+E20*B20</f>
        <v>1645.94</v>
      </c>
    </row>
    <row r="21" spans="1:7" x14ac:dyDescent="0.2">
      <c r="A21" s="30" t="s">
        <v>28</v>
      </c>
      <c r="B21" s="34">
        <v>2300</v>
      </c>
      <c r="C21" s="32"/>
      <c r="D21" s="33">
        <v>0.42</v>
      </c>
      <c r="E21" s="33">
        <v>0.42</v>
      </c>
      <c r="F21" s="34">
        <f>+D21*B21</f>
        <v>966</v>
      </c>
      <c r="G21" s="34">
        <f>+E21*B21</f>
        <v>966</v>
      </c>
    </row>
    <row r="22" spans="1:7" x14ac:dyDescent="0.2">
      <c r="A22" s="37" t="s">
        <v>29</v>
      </c>
      <c r="B22" s="34">
        <f>3240+1512</f>
        <v>4752</v>
      </c>
      <c r="C22" s="32"/>
      <c r="D22" s="33">
        <f>+F22/B22</f>
        <v>0.25</v>
      </c>
      <c r="E22" s="33">
        <v>0.05</v>
      </c>
      <c r="F22" s="34">
        <v>1188</v>
      </c>
      <c r="G22" s="34">
        <f>+E22*B22</f>
        <v>237.60000000000002</v>
      </c>
    </row>
    <row r="23" spans="1:7" x14ac:dyDescent="0.2">
      <c r="A23" s="21"/>
      <c r="B23" s="21"/>
      <c r="C23" s="21"/>
      <c r="D23" s="21"/>
      <c r="E23" s="21"/>
      <c r="F23" s="21"/>
    </row>
    <row r="24" spans="1:7" ht="13.5" thickBot="1" x14ac:dyDescent="0.25">
      <c r="A24" s="38" t="s">
        <v>30</v>
      </c>
      <c r="B24" s="39">
        <f>SUM(B18:B23)</f>
        <v>81893</v>
      </c>
      <c r="C24" s="40"/>
      <c r="D24" s="40"/>
      <c r="E24" s="40"/>
      <c r="F24" s="39">
        <f>SUM(F18:F23)</f>
        <v>19999.939999999999</v>
      </c>
      <c r="G24" s="39">
        <f>SUM(G18:G23)</f>
        <v>19049.539999999997</v>
      </c>
    </row>
    <row r="25" spans="1:7" ht="13.5" thickTop="1" x14ac:dyDescent="0.2"/>
    <row r="26" spans="1:7" ht="13.5" thickBot="1" x14ac:dyDescent="0.25">
      <c r="E26" t="s">
        <v>42</v>
      </c>
      <c r="G26" s="46">
        <f>+F24-G24</f>
        <v>950.40000000000146</v>
      </c>
    </row>
    <row r="27" spans="1:7" ht="13.5" thickTop="1" x14ac:dyDescent="0.2">
      <c r="E27" t="s">
        <v>43</v>
      </c>
    </row>
    <row r="29" spans="1:7" x14ac:dyDescent="0.2">
      <c r="A29" t="s">
        <v>44</v>
      </c>
    </row>
    <row r="30" spans="1:7" x14ac:dyDescent="0.2">
      <c r="A30" t="s">
        <v>45</v>
      </c>
    </row>
    <row r="35" spans="1:6" x14ac:dyDescent="0.2">
      <c r="A35" s="20" t="s">
        <v>12</v>
      </c>
      <c r="B35" s="21"/>
      <c r="C35" s="21"/>
      <c r="D35" s="21"/>
      <c r="E35" s="21"/>
      <c r="F35" s="21"/>
    </row>
    <row r="36" spans="1:6" x14ac:dyDescent="0.2">
      <c r="A36" s="21"/>
      <c r="B36" s="21"/>
      <c r="C36" s="21"/>
      <c r="D36" s="21"/>
      <c r="E36" s="21"/>
      <c r="F36" s="21"/>
    </row>
    <row r="37" spans="1:6" x14ac:dyDescent="0.2">
      <c r="A37" s="22"/>
      <c r="B37" s="23" t="s">
        <v>119</v>
      </c>
      <c r="C37" s="21"/>
      <c r="D37" s="24" t="s">
        <v>21</v>
      </c>
      <c r="E37" s="24" t="s">
        <v>46</v>
      </c>
      <c r="F37" s="24" t="s">
        <v>22</v>
      </c>
    </row>
    <row r="38" spans="1:6" x14ac:dyDescent="0.2">
      <c r="A38" s="25" t="s">
        <v>23</v>
      </c>
      <c r="B38" s="26" t="s">
        <v>31</v>
      </c>
      <c r="C38" s="27"/>
      <c r="D38" s="28" t="s">
        <v>25</v>
      </c>
      <c r="E38" s="28" t="s">
        <v>25</v>
      </c>
      <c r="F38" s="29">
        <v>39082</v>
      </c>
    </row>
    <row r="39" spans="1:6" x14ac:dyDescent="0.2">
      <c r="A39" s="21"/>
      <c r="B39" s="21"/>
      <c r="C39" s="21"/>
      <c r="D39" s="21"/>
      <c r="E39" s="21"/>
      <c r="F39" s="21"/>
    </row>
    <row r="40" spans="1:6" x14ac:dyDescent="0.2">
      <c r="A40" s="37" t="s">
        <v>47</v>
      </c>
      <c r="B40" s="31">
        <v>3000</v>
      </c>
      <c r="C40" s="32"/>
      <c r="D40" s="33">
        <v>1.5</v>
      </c>
      <c r="E40" s="47">
        <v>2.1</v>
      </c>
      <c r="F40" s="34">
        <f>+D40*B40</f>
        <v>4500</v>
      </c>
    </row>
    <row r="41" spans="1:6" x14ac:dyDescent="0.2">
      <c r="A41" s="41" t="s">
        <v>48</v>
      </c>
      <c r="B41" s="36">
        <v>2500</v>
      </c>
      <c r="C41" s="32"/>
      <c r="D41" s="33">
        <v>2.2999999999999998</v>
      </c>
      <c r="E41" s="47">
        <v>2.9</v>
      </c>
      <c r="F41" s="34">
        <f>+D41*B41</f>
        <v>5750</v>
      </c>
    </row>
    <row r="42" spans="1:6" x14ac:dyDescent="0.2">
      <c r="A42" s="37" t="s">
        <v>49</v>
      </c>
      <c r="B42" s="36">
        <v>1122</v>
      </c>
      <c r="C42" s="32"/>
      <c r="D42" s="33">
        <v>0.9</v>
      </c>
      <c r="E42" s="47">
        <v>1.1000000000000001</v>
      </c>
      <c r="F42" s="34">
        <f>+D42*B42</f>
        <v>1009.8000000000001</v>
      </c>
    </row>
    <row r="43" spans="1:6" x14ac:dyDescent="0.2">
      <c r="A43" s="21"/>
      <c r="B43" s="21"/>
      <c r="C43" s="21"/>
      <c r="D43" s="21"/>
      <c r="E43" s="21"/>
      <c r="F43" s="21"/>
    </row>
    <row r="44" spans="1:6" ht="13.5" thickBot="1" x14ac:dyDescent="0.25">
      <c r="A44" s="38" t="s">
        <v>30</v>
      </c>
      <c r="B44" s="39">
        <f>SUM(B40:B43)</f>
        <v>6622</v>
      </c>
      <c r="C44" s="40"/>
      <c r="D44" s="40"/>
      <c r="E44" s="40"/>
      <c r="F44" s="39">
        <f>SUM(F40:F43)</f>
        <v>11259.8</v>
      </c>
    </row>
    <row r="45" spans="1:6" ht="13.5" thickTop="1" x14ac:dyDescent="0.2"/>
    <row r="47" spans="1:6" x14ac:dyDescent="0.2">
      <c r="A47" s="42" t="s">
        <v>50</v>
      </c>
    </row>
    <row r="49" spans="1:6" x14ac:dyDescent="0.2">
      <c r="A49" s="42" t="s">
        <v>71</v>
      </c>
      <c r="B49" s="48" t="s">
        <v>25</v>
      </c>
      <c r="C49" t="s">
        <v>51</v>
      </c>
    </row>
    <row r="50" spans="1:6" x14ac:dyDescent="0.2">
      <c r="A50" t="s">
        <v>52</v>
      </c>
      <c r="B50" s="49">
        <f>+D68</f>
        <v>0.4</v>
      </c>
      <c r="C50" t="s">
        <v>53</v>
      </c>
    </row>
    <row r="51" spans="1:6" x14ac:dyDescent="0.2">
      <c r="A51" t="s">
        <v>54</v>
      </c>
      <c r="B51" s="49">
        <f>+D69</f>
        <v>0.1</v>
      </c>
      <c r="C51" t="s">
        <v>53</v>
      </c>
    </row>
    <row r="52" spans="1:6" x14ac:dyDescent="0.2">
      <c r="A52" t="s">
        <v>55</v>
      </c>
      <c r="B52" s="49">
        <f>+D21*0.7</f>
        <v>0.29399999999999998</v>
      </c>
      <c r="C52" t="s">
        <v>56</v>
      </c>
    </row>
    <row r="53" spans="1:6" x14ac:dyDescent="0.2">
      <c r="A53" t="s">
        <v>57</v>
      </c>
      <c r="B53" s="49">
        <f>+D70</f>
        <v>0.01</v>
      </c>
      <c r="C53" t="s">
        <v>53</v>
      </c>
    </row>
    <row r="54" spans="1:6" x14ac:dyDescent="0.2">
      <c r="A54" t="s">
        <v>58</v>
      </c>
      <c r="B54" s="49">
        <v>0.6</v>
      </c>
      <c r="C54" t="s">
        <v>59</v>
      </c>
    </row>
    <row r="55" spans="1:6" x14ac:dyDescent="0.2">
      <c r="A55" t="s">
        <v>60</v>
      </c>
      <c r="B55" s="49">
        <v>0.9</v>
      </c>
      <c r="C55" t="s">
        <v>61</v>
      </c>
    </row>
    <row r="56" spans="1:6" ht="13.5" thickBot="1" x14ac:dyDescent="0.25">
      <c r="B56" s="50">
        <f>SUM(B50:B55)</f>
        <v>2.3039999999999998</v>
      </c>
    </row>
    <row r="57" spans="1:6" ht="13.5" thickTop="1" x14ac:dyDescent="0.2">
      <c r="B57" s="51"/>
    </row>
    <row r="58" spans="1:6" x14ac:dyDescent="0.2">
      <c r="A58" t="s">
        <v>62</v>
      </c>
      <c r="B58" s="51"/>
    </row>
    <row r="59" spans="1:6" x14ac:dyDescent="0.2">
      <c r="A59" t="s">
        <v>63</v>
      </c>
      <c r="B59" s="51"/>
    </row>
    <row r="60" spans="1:6" x14ac:dyDescent="0.2">
      <c r="A60" t="s">
        <v>64</v>
      </c>
      <c r="B60" s="51"/>
    </row>
    <row r="61" spans="1:6" x14ac:dyDescent="0.2">
      <c r="B61" s="51"/>
    </row>
    <row r="63" spans="1:6" x14ac:dyDescent="0.2">
      <c r="A63" s="20" t="s">
        <v>65</v>
      </c>
      <c r="B63" s="21"/>
      <c r="C63" s="21"/>
      <c r="D63" s="21"/>
      <c r="E63" s="21"/>
      <c r="F63" s="21"/>
    </row>
    <row r="64" spans="1:6" x14ac:dyDescent="0.2">
      <c r="A64" s="21"/>
      <c r="B64" s="21"/>
      <c r="C64" s="21"/>
      <c r="D64" s="21"/>
      <c r="E64" s="21"/>
      <c r="F64" s="21"/>
    </row>
    <row r="65" spans="1:13" x14ac:dyDescent="0.2">
      <c r="A65" s="22"/>
      <c r="B65" s="23" t="s">
        <v>119</v>
      </c>
      <c r="C65" s="21"/>
      <c r="D65" s="43" t="s">
        <v>38</v>
      </c>
      <c r="E65" s="44"/>
      <c r="F65" s="43" t="s">
        <v>66</v>
      </c>
      <c r="G65" s="44"/>
    </row>
    <row r="66" spans="1:13" x14ac:dyDescent="0.2">
      <c r="A66" s="25" t="s">
        <v>23</v>
      </c>
      <c r="B66" s="26" t="s">
        <v>31</v>
      </c>
      <c r="C66" s="27"/>
      <c r="D66" s="45" t="s">
        <v>40</v>
      </c>
      <c r="E66" s="45" t="s">
        <v>41</v>
      </c>
      <c r="F66" s="45" t="s">
        <v>40</v>
      </c>
      <c r="G66" s="45" t="s">
        <v>41</v>
      </c>
    </row>
    <row r="67" spans="1:13" x14ac:dyDescent="0.2">
      <c r="A67" s="21"/>
      <c r="B67" s="21"/>
      <c r="C67" s="21"/>
      <c r="D67" s="21"/>
      <c r="E67" s="21"/>
      <c r="F67" s="21"/>
    </row>
    <row r="68" spans="1:13" x14ac:dyDescent="0.2">
      <c r="A68" s="37" t="s">
        <v>32</v>
      </c>
      <c r="B68" s="31">
        <v>1500</v>
      </c>
      <c r="C68" s="32"/>
      <c r="D68" s="33">
        <v>0.4</v>
      </c>
      <c r="E68" s="47">
        <v>0.4</v>
      </c>
      <c r="F68" s="34">
        <f>+D68*B68</f>
        <v>600</v>
      </c>
      <c r="G68" s="52">
        <f>+E68*B68</f>
        <v>600</v>
      </c>
    </row>
    <row r="69" spans="1:13" x14ac:dyDescent="0.2">
      <c r="A69" s="41" t="s">
        <v>33</v>
      </c>
      <c r="B69" s="36">
        <v>3000</v>
      </c>
      <c r="C69" s="32"/>
      <c r="D69" s="33">
        <v>0.1</v>
      </c>
      <c r="E69" s="47">
        <v>0.1</v>
      </c>
      <c r="F69" s="34">
        <f>+D69*B69</f>
        <v>300</v>
      </c>
      <c r="G69" s="52">
        <f>+E69*B69</f>
        <v>300</v>
      </c>
    </row>
    <row r="70" spans="1:13" x14ac:dyDescent="0.2">
      <c r="A70" s="37" t="s">
        <v>67</v>
      </c>
      <c r="B70" s="36">
        <v>1000000</v>
      </c>
      <c r="C70" s="32"/>
      <c r="D70" s="33">
        <v>0.01</v>
      </c>
      <c r="E70" s="47">
        <v>0.01</v>
      </c>
      <c r="F70" s="34">
        <f>+D70*B70</f>
        <v>10000</v>
      </c>
      <c r="G70" s="52">
        <f>+E70*B70</f>
        <v>10000</v>
      </c>
    </row>
    <row r="71" spans="1:13" x14ac:dyDescent="0.2">
      <c r="A71" s="37" t="s">
        <v>34</v>
      </c>
      <c r="B71" s="36">
        <v>200</v>
      </c>
      <c r="C71" s="32"/>
      <c r="D71" s="33">
        <v>0.5</v>
      </c>
      <c r="E71" s="47">
        <v>0.5</v>
      </c>
      <c r="F71" s="34">
        <f>+D71*B71</f>
        <v>100</v>
      </c>
      <c r="G71" s="52">
        <f>+E71*B71</f>
        <v>100</v>
      </c>
    </row>
    <row r="72" spans="1:13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</row>
    <row r="73" spans="1:13" x14ac:dyDescent="0.2">
      <c r="A73" s="37" t="s">
        <v>68</v>
      </c>
      <c r="B73" s="37"/>
      <c r="C73" s="37"/>
      <c r="D73" s="37"/>
      <c r="E73" s="37"/>
      <c r="F73" s="37"/>
      <c r="G73" s="37">
        <v>-5000</v>
      </c>
      <c r="H73" s="37"/>
      <c r="I73" s="37"/>
      <c r="J73" s="37"/>
      <c r="K73" s="37"/>
      <c r="L73" s="37"/>
      <c r="M73" s="37"/>
    </row>
    <row r="74" spans="1:13" x14ac:dyDescent="0.2">
      <c r="A74" s="21"/>
      <c r="B74" s="21"/>
      <c r="C74" s="21"/>
      <c r="D74" s="21"/>
      <c r="E74" s="21"/>
      <c r="F74" s="21"/>
    </row>
    <row r="75" spans="1:13" ht="13.5" thickBot="1" x14ac:dyDescent="0.25">
      <c r="A75" s="38" t="s">
        <v>30</v>
      </c>
      <c r="B75" s="39">
        <f>SUM(B68:B74)</f>
        <v>1004700</v>
      </c>
      <c r="C75" s="40"/>
      <c r="D75" s="40"/>
      <c r="E75" s="40"/>
      <c r="F75" s="39">
        <f>SUM(F68:F74)</f>
        <v>11000</v>
      </c>
      <c r="G75" s="40">
        <f>SUM(G68:G74)</f>
        <v>6000</v>
      </c>
    </row>
    <row r="76" spans="1:13" ht="13.5" thickTop="1" x14ac:dyDescent="0.2"/>
    <row r="77" spans="1:13" ht="13.5" thickBot="1" x14ac:dyDescent="0.25">
      <c r="E77" t="s">
        <v>42</v>
      </c>
      <c r="G77" s="46">
        <f>+G75-F75</f>
        <v>-5000</v>
      </c>
    </row>
    <row r="78" spans="1:13" ht="13.5" thickTop="1" x14ac:dyDescent="0.2">
      <c r="E78" t="s">
        <v>43</v>
      </c>
    </row>
    <row r="80" spans="1:13" x14ac:dyDescent="0.2">
      <c r="A80" t="s">
        <v>69</v>
      </c>
    </row>
    <row r="81" spans="1:1" x14ac:dyDescent="0.2">
      <c r="A81" t="s">
        <v>70</v>
      </c>
    </row>
    <row r="84" spans="1:1" x14ac:dyDescent="0.2">
      <c r="A84" s="42"/>
    </row>
  </sheetData>
  <phoneticPr fontId="0" type="noConversion"/>
  <pageMargins left="0.74803149606299213" right="0.74803149606299213" top="0.62992125984251968" bottom="0.70866141732283472" header="0.51181102362204722" footer="0.51181102362204722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H52"/>
  <sheetViews>
    <sheetView workbookViewId="0">
      <selection activeCell="G10" sqref="G10"/>
    </sheetView>
  </sheetViews>
  <sheetFormatPr baseColWidth="10" defaultColWidth="8.85546875" defaultRowHeight="12.75" x14ac:dyDescent="0.2"/>
  <cols>
    <col min="1" max="2" width="8.85546875" customWidth="1"/>
    <col min="3" max="3" width="9.85546875" bestFit="1" customWidth="1"/>
    <col min="4" max="4" width="13.7109375" bestFit="1" customWidth="1"/>
    <col min="5" max="5" width="22" bestFit="1" customWidth="1"/>
    <col min="6" max="6" width="9.28515625" bestFit="1" customWidth="1"/>
  </cols>
  <sheetData>
    <row r="7" spans="2:6" ht="20.25" x14ac:dyDescent="0.3">
      <c r="B7" s="1" t="s">
        <v>0</v>
      </c>
      <c r="C7" s="1"/>
      <c r="D7" s="2"/>
      <c r="E7" s="2" t="s">
        <v>120</v>
      </c>
      <c r="F7" s="19" t="s">
        <v>118</v>
      </c>
    </row>
    <row r="8" spans="2:6" x14ac:dyDescent="0.2">
      <c r="B8" s="1"/>
      <c r="C8" s="1"/>
      <c r="D8" s="2"/>
      <c r="E8" s="42"/>
    </row>
    <row r="9" spans="2:6" x14ac:dyDescent="0.2">
      <c r="B9" s="1" t="s">
        <v>2</v>
      </c>
      <c r="C9" s="1"/>
      <c r="D9" s="42"/>
      <c r="E9" s="42"/>
    </row>
    <row r="11" spans="2:6" x14ac:dyDescent="0.2">
      <c r="B11" s="42" t="s">
        <v>72</v>
      </c>
    </row>
    <row r="12" spans="2:6" x14ac:dyDescent="0.2">
      <c r="F12" s="53" t="s">
        <v>73</v>
      </c>
    </row>
    <row r="14" spans="2:6" x14ac:dyDescent="0.2">
      <c r="B14" t="s">
        <v>74</v>
      </c>
      <c r="F14" s="52">
        <v>747</v>
      </c>
    </row>
    <row r="15" spans="2:6" x14ac:dyDescent="0.2">
      <c r="B15" t="s">
        <v>75</v>
      </c>
      <c r="F15" s="54">
        <f>+E27</f>
        <v>1.96</v>
      </c>
    </row>
    <row r="16" spans="2:6" x14ac:dyDescent="0.2">
      <c r="B16" t="s">
        <v>76</v>
      </c>
      <c r="F16" s="52">
        <f>+F14*F15</f>
        <v>1464.12</v>
      </c>
    </row>
    <row r="17" spans="2:8" x14ac:dyDescent="0.2">
      <c r="B17" t="s">
        <v>77</v>
      </c>
      <c r="F17" s="52">
        <v>1500</v>
      </c>
    </row>
    <row r="18" spans="2:8" ht="13.5" thickBot="1" x14ac:dyDescent="0.25">
      <c r="B18" t="s">
        <v>78</v>
      </c>
      <c r="F18" s="46">
        <f>+F17-F16</f>
        <v>35.880000000000109</v>
      </c>
      <c r="G18" s="55">
        <f>+F18/F17</f>
        <v>2.3920000000000073E-2</v>
      </c>
      <c r="H18" t="s">
        <v>79</v>
      </c>
    </row>
    <row r="19" spans="2:8" ht="13.5" thickTop="1" x14ac:dyDescent="0.2"/>
    <row r="20" spans="2:8" x14ac:dyDescent="0.2">
      <c r="B20" s="42" t="s">
        <v>80</v>
      </c>
    </row>
    <row r="22" spans="2:8" x14ac:dyDescent="0.2">
      <c r="C22" t="s">
        <v>81</v>
      </c>
      <c r="D22" t="s">
        <v>82</v>
      </c>
      <c r="E22" t="s">
        <v>83</v>
      </c>
    </row>
    <row r="24" spans="2:8" x14ac:dyDescent="0.2">
      <c r="B24" t="s">
        <v>84</v>
      </c>
      <c r="C24" s="56">
        <v>0.2</v>
      </c>
      <c r="D24">
        <v>2.4</v>
      </c>
      <c r="E24">
        <f>+C24*D24</f>
        <v>0.48</v>
      </c>
    </row>
    <row r="25" spans="2:8" x14ac:dyDescent="0.2">
      <c r="B25" t="s">
        <v>85</v>
      </c>
      <c r="C25" s="56">
        <v>0.6</v>
      </c>
      <c r="D25">
        <v>1.4</v>
      </c>
      <c r="E25">
        <f>+C25*D25</f>
        <v>0.84</v>
      </c>
    </row>
    <row r="26" spans="2:8" x14ac:dyDescent="0.2">
      <c r="B26" t="s">
        <v>86</v>
      </c>
      <c r="C26" s="56">
        <v>0.2</v>
      </c>
      <c r="D26">
        <v>3.2</v>
      </c>
      <c r="E26">
        <f>+C26*D26</f>
        <v>0.64000000000000012</v>
      </c>
    </row>
    <row r="27" spans="2:8" x14ac:dyDescent="0.2">
      <c r="B27" t="s">
        <v>87</v>
      </c>
      <c r="E27" s="57">
        <f>SUM(E24:E26)</f>
        <v>1.96</v>
      </c>
    </row>
    <row r="30" spans="2:8" x14ac:dyDescent="0.2">
      <c r="B30" s="42" t="s">
        <v>88</v>
      </c>
    </row>
    <row r="31" spans="2:8" x14ac:dyDescent="0.2">
      <c r="F31" s="53" t="s">
        <v>73</v>
      </c>
    </row>
    <row r="33" spans="2:7" x14ac:dyDescent="0.2">
      <c r="B33" t="s">
        <v>74</v>
      </c>
      <c r="F33" s="52">
        <v>747</v>
      </c>
    </row>
    <row r="34" spans="2:7" x14ac:dyDescent="0.2">
      <c r="B34" t="s">
        <v>89</v>
      </c>
      <c r="F34" s="54">
        <f>+E52</f>
        <v>1.3</v>
      </c>
    </row>
    <row r="35" spans="2:7" x14ac:dyDescent="0.2">
      <c r="B35" t="s">
        <v>90</v>
      </c>
      <c r="F35" s="52">
        <f>+F33*F34</f>
        <v>971.1</v>
      </c>
    </row>
    <row r="36" spans="2:7" x14ac:dyDescent="0.2">
      <c r="B36" t="s">
        <v>91</v>
      </c>
      <c r="F36" s="52">
        <v>1598</v>
      </c>
    </row>
    <row r="37" spans="2:7" ht="13.5" thickBot="1" x14ac:dyDescent="0.25">
      <c r="B37" t="s">
        <v>78</v>
      </c>
      <c r="F37" s="46">
        <f>+F36-F35</f>
        <v>626.9</v>
      </c>
      <c r="G37" s="55"/>
    </row>
    <row r="38" spans="2:7" ht="13.5" thickTop="1" x14ac:dyDescent="0.2"/>
    <row r="39" spans="2:7" x14ac:dyDescent="0.2">
      <c r="B39" s="42" t="s">
        <v>92</v>
      </c>
    </row>
    <row r="40" spans="2:7" x14ac:dyDescent="0.2">
      <c r="B40" s="42"/>
    </row>
    <row r="41" spans="2:7" x14ac:dyDescent="0.2">
      <c r="B41" s="58" t="s">
        <v>93</v>
      </c>
      <c r="F41" s="52">
        <v>647</v>
      </c>
    </row>
    <row r="42" spans="2:7" x14ac:dyDescent="0.2">
      <c r="B42" s="58" t="s">
        <v>94</v>
      </c>
      <c r="F42" s="52">
        <v>-20</v>
      </c>
    </row>
    <row r="43" spans="2:7" ht="13.5" thickBot="1" x14ac:dyDescent="0.25">
      <c r="B43" s="58" t="s">
        <v>95</v>
      </c>
      <c r="F43" s="59">
        <f>+F41+F42</f>
        <v>627</v>
      </c>
    </row>
    <row r="44" spans="2:7" ht="13.5" thickTop="1" x14ac:dyDescent="0.2">
      <c r="B44" s="42"/>
    </row>
    <row r="45" spans="2:7" ht="17.25" customHeight="1" x14ac:dyDescent="0.2">
      <c r="B45" s="42" t="s">
        <v>96</v>
      </c>
    </row>
    <row r="47" spans="2:7" x14ac:dyDescent="0.2">
      <c r="C47" t="s">
        <v>81</v>
      </c>
      <c r="D47" t="s">
        <v>82</v>
      </c>
      <c r="E47" t="s">
        <v>83</v>
      </c>
    </row>
    <row r="49" spans="2:5" x14ac:dyDescent="0.2">
      <c r="B49" t="s">
        <v>84</v>
      </c>
      <c r="C49" s="56">
        <v>0.2</v>
      </c>
      <c r="D49" s="49">
        <v>1.5</v>
      </c>
      <c r="E49" s="49">
        <f>+C49*D49</f>
        <v>0.30000000000000004</v>
      </c>
    </row>
    <row r="50" spans="2:5" x14ac:dyDescent="0.2">
      <c r="B50" t="s">
        <v>85</v>
      </c>
      <c r="C50" s="56">
        <v>0.6</v>
      </c>
      <c r="D50" s="49">
        <v>0.9</v>
      </c>
      <c r="E50" s="49">
        <f>+C50*D50</f>
        <v>0.54</v>
      </c>
    </row>
    <row r="51" spans="2:5" x14ac:dyDescent="0.2">
      <c r="B51" t="s">
        <v>86</v>
      </c>
      <c r="C51" s="56">
        <v>0.2</v>
      </c>
      <c r="D51" s="49">
        <v>2.2999999999999998</v>
      </c>
      <c r="E51" s="49">
        <f>+C51*D51</f>
        <v>0.45999999999999996</v>
      </c>
    </row>
    <row r="52" spans="2:5" x14ac:dyDescent="0.2">
      <c r="B52" t="s">
        <v>87</v>
      </c>
      <c r="D52" s="49"/>
      <c r="E52" s="60">
        <f>SUM(E49:E51)</f>
        <v>1.3</v>
      </c>
    </row>
  </sheetData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44"/>
  <sheetViews>
    <sheetView workbookViewId="0">
      <selection activeCell="M15" sqref="M15"/>
    </sheetView>
  </sheetViews>
  <sheetFormatPr baseColWidth="10" defaultColWidth="8.85546875" defaultRowHeight="12.75" x14ac:dyDescent="0.2"/>
  <cols>
    <col min="1" max="4" width="8.85546875" customWidth="1"/>
    <col min="5" max="5" width="12.28515625" customWidth="1"/>
  </cols>
  <sheetData>
    <row r="7" spans="2:11" x14ac:dyDescent="0.2">
      <c r="B7" s="1" t="s">
        <v>0</v>
      </c>
      <c r="C7" s="1"/>
      <c r="D7" s="2"/>
      <c r="E7" s="2" t="s">
        <v>120</v>
      </c>
    </row>
    <row r="8" spans="2:11" x14ac:dyDescent="0.2">
      <c r="B8" s="1"/>
      <c r="C8" s="1"/>
      <c r="D8" s="2"/>
      <c r="E8" s="42"/>
    </row>
    <row r="9" spans="2:11" x14ac:dyDescent="0.2">
      <c r="B9" s="1" t="s">
        <v>2</v>
      </c>
      <c r="C9" s="1"/>
      <c r="D9" s="42"/>
      <c r="E9" s="42"/>
    </row>
    <row r="11" spans="2:11" x14ac:dyDescent="0.2">
      <c r="B11" s="61"/>
      <c r="C11" s="62" t="s">
        <v>97</v>
      </c>
      <c r="D11" s="61"/>
      <c r="E11" s="61"/>
      <c r="F11" s="61"/>
      <c r="G11" s="61"/>
      <c r="H11" s="61"/>
      <c r="I11" s="61"/>
      <c r="J11" s="61"/>
      <c r="K11" s="61"/>
    </row>
    <row r="12" spans="2:11" ht="13.5" thickBot="1" x14ac:dyDescent="0.25"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2:11" ht="13.5" thickBot="1" x14ac:dyDescent="0.25">
      <c r="B13" s="61"/>
      <c r="C13" s="63"/>
      <c r="D13" s="64"/>
      <c r="E13" s="65"/>
      <c r="F13" s="66"/>
      <c r="G13" s="66"/>
      <c r="H13" s="67" t="s">
        <v>98</v>
      </c>
      <c r="I13" s="68"/>
      <c r="J13" s="61"/>
      <c r="K13" s="61"/>
    </row>
    <row r="14" spans="2:11" ht="13.5" thickBot="1" x14ac:dyDescent="0.25">
      <c r="B14" s="61"/>
      <c r="C14" s="69"/>
      <c r="D14" s="70" t="s">
        <v>99</v>
      </c>
      <c r="E14" s="71"/>
      <c r="F14" s="72" t="s">
        <v>100</v>
      </c>
      <c r="G14" s="72" t="s">
        <v>101</v>
      </c>
      <c r="H14" s="73" t="s">
        <v>102</v>
      </c>
      <c r="I14" s="73" t="s">
        <v>103</v>
      </c>
      <c r="J14" s="61"/>
      <c r="K14" s="61"/>
    </row>
    <row r="15" spans="2:11" x14ac:dyDescent="0.2">
      <c r="B15" s="61"/>
      <c r="C15" s="74" t="s">
        <v>104</v>
      </c>
      <c r="D15" s="75"/>
      <c r="E15" s="75"/>
      <c r="F15" s="75"/>
      <c r="G15" s="75"/>
      <c r="H15" s="75"/>
      <c r="I15" s="76"/>
      <c r="J15" s="61"/>
      <c r="K15" s="61"/>
    </row>
    <row r="16" spans="2:11" x14ac:dyDescent="0.2">
      <c r="B16" s="61"/>
      <c r="C16" s="77" t="s">
        <v>11</v>
      </c>
      <c r="D16" s="75"/>
      <c r="E16" s="75"/>
      <c r="F16" s="75">
        <v>-950</v>
      </c>
      <c r="G16" s="75"/>
      <c r="H16" s="75"/>
      <c r="I16" s="76"/>
      <c r="J16" s="61"/>
      <c r="K16" s="61"/>
    </row>
    <row r="17" spans="2:11" x14ac:dyDescent="0.2">
      <c r="B17" s="61"/>
      <c r="C17" s="77" t="s">
        <v>105</v>
      </c>
      <c r="D17" s="75"/>
      <c r="E17" s="75"/>
      <c r="F17" s="75"/>
      <c r="G17" s="75"/>
      <c r="H17" s="75">
        <v>950</v>
      </c>
      <c r="I17" s="76"/>
      <c r="J17" s="61"/>
      <c r="K17" s="61"/>
    </row>
    <row r="18" spans="2:11" x14ac:dyDescent="0.2">
      <c r="B18" s="61"/>
      <c r="C18" s="78"/>
      <c r="D18" s="79"/>
      <c r="E18" s="79"/>
      <c r="F18" s="79"/>
      <c r="G18" s="79"/>
      <c r="H18" s="79"/>
      <c r="I18" s="80"/>
      <c r="J18" s="61"/>
      <c r="K18" s="61"/>
    </row>
    <row r="19" spans="2:11" x14ac:dyDescent="0.2">
      <c r="B19" s="61"/>
      <c r="C19" s="81" t="s">
        <v>106</v>
      </c>
      <c r="D19" s="82"/>
      <c r="E19" s="82"/>
      <c r="F19" s="82"/>
      <c r="G19" s="82"/>
      <c r="H19" s="82"/>
      <c r="I19" s="83"/>
      <c r="J19" s="61"/>
      <c r="K19" s="61"/>
    </row>
    <row r="20" spans="2:11" x14ac:dyDescent="0.2">
      <c r="B20" s="61"/>
      <c r="C20" s="77" t="s">
        <v>107</v>
      </c>
      <c r="D20" s="75"/>
      <c r="E20" s="75"/>
      <c r="F20" s="75">
        <v>840</v>
      </c>
      <c r="G20" s="75"/>
      <c r="H20" s="75"/>
      <c r="I20" s="76"/>
      <c r="J20" s="61"/>
      <c r="K20" s="61"/>
    </row>
    <row r="21" spans="2:11" x14ac:dyDescent="0.2">
      <c r="B21" s="61"/>
      <c r="C21" s="78" t="s">
        <v>108</v>
      </c>
      <c r="D21" s="79"/>
      <c r="E21" s="79"/>
      <c r="F21" s="79"/>
      <c r="G21" s="79">
        <v>840</v>
      </c>
      <c r="H21" s="79"/>
      <c r="I21" s="80"/>
      <c r="J21" s="61"/>
      <c r="K21" s="61"/>
    </row>
    <row r="22" spans="2:11" x14ac:dyDescent="0.2">
      <c r="B22" s="61"/>
      <c r="C22" s="81" t="s">
        <v>109</v>
      </c>
      <c r="D22" s="82"/>
      <c r="E22" s="82"/>
      <c r="F22" s="82"/>
      <c r="G22" s="82"/>
      <c r="H22" s="82"/>
      <c r="I22" s="83"/>
      <c r="J22" s="61"/>
      <c r="K22" s="61"/>
    </row>
    <row r="23" spans="2:11" x14ac:dyDescent="0.2">
      <c r="B23" s="61"/>
      <c r="C23" s="77" t="s">
        <v>110</v>
      </c>
      <c r="D23" s="75"/>
      <c r="E23" s="75"/>
      <c r="F23" s="75"/>
      <c r="G23" s="75"/>
      <c r="H23" s="75">
        <v>5000</v>
      </c>
      <c r="I23" s="76"/>
      <c r="J23" s="61"/>
      <c r="K23" s="61"/>
    </row>
    <row r="24" spans="2:11" x14ac:dyDescent="0.2">
      <c r="B24" s="61"/>
      <c r="C24" s="77" t="s">
        <v>65</v>
      </c>
      <c r="D24" s="75"/>
      <c r="E24" s="75"/>
      <c r="F24" s="75">
        <v>-5000</v>
      </c>
      <c r="G24" s="75"/>
      <c r="H24" s="75"/>
      <c r="I24" s="76"/>
      <c r="J24" s="61"/>
      <c r="K24" s="61"/>
    </row>
    <row r="25" spans="2:11" x14ac:dyDescent="0.2">
      <c r="B25" s="61"/>
      <c r="C25" s="78"/>
      <c r="D25" s="79"/>
      <c r="E25" s="79"/>
      <c r="F25" s="79"/>
      <c r="G25" s="79"/>
      <c r="H25" s="79"/>
      <c r="I25" s="80"/>
      <c r="J25" s="61" t="s">
        <v>111</v>
      </c>
      <c r="K25" s="61"/>
    </row>
    <row r="26" spans="2:11" x14ac:dyDescent="0.2">
      <c r="B26" s="61"/>
      <c r="C26" s="84"/>
      <c r="D26" s="82"/>
      <c r="E26" s="82"/>
      <c r="F26" s="82"/>
      <c r="G26" s="82"/>
      <c r="H26" s="82"/>
      <c r="I26" s="83"/>
      <c r="J26" s="61"/>
      <c r="K26" s="61"/>
    </row>
    <row r="27" spans="2:11" x14ac:dyDescent="0.2">
      <c r="B27" s="61"/>
      <c r="C27" s="77"/>
      <c r="D27" s="75"/>
      <c r="E27" s="75"/>
      <c r="F27" s="75"/>
      <c r="G27" s="75"/>
      <c r="H27" s="75"/>
      <c r="I27" s="76"/>
      <c r="J27" s="61"/>
      <c r="K27" s="61"/>
    </row>
    <row r="28" spans="2:11" x14ac:dyDescent="0.2">
      <c r="B28" s="61"/>
      <c r="C28" s="78"/>
      <c r="D28" s="79"/>
      <c r="E28" s="79"/>
      <c r="F28" s="79"/>
      <c r="G28" s="79"/>
      <c r="H28" s="79"/>
      <c r="I28" s="80"/>
      <c r="J28" s="61"/>
      <c r="K28" s="61"/>
    </row>
    <row r="29" spans="2:11" x14ac:dyDescent="0.2">
      <c r="B29" s="61"/>
      <c r="C29" s="84"/>
      <c r="D29" s="82"/>
      <c r="E29" s="82"/>
      <c r="F29" s="82"/>
      <c r="G29" s="82"/>
      <c r="H29" s="82"/>
      <c r="I29" s="83"/>
      <c r="J29" s="61"/>
      <c r="K29" s="61"/>
    </row>
    <row r="30" spans="2:11" x14ac:dyDescent="0.2">
      <c r="B30" s="61"/>
      <c r="C30" s="77"/>
      <c r="D30" s="75"/>
      <c r="E30" s="75"/>
      <c r="F30" s="75"/>
      <c r="G30" s="75"/>
      <c r="H30" s="75"/>
      <c r="I30" s="76"/>
      <c r="J30" s="61"/>
      <c r="K30" s="61"/>
    </row>
    <row r="31" spans="2:11" x14ac:dyDescent="0.2">
      <c r="B31" s="61"/>
      <c r="C31" s="78"/>
      <c r="D31" s="79"/>
      <c r="E31" s="79"/>
      <c r="F31" s="79"/>
      <c r="G31" s="79"/>
      <c r="H31" s="79"/>
      <c r="I31" s="80"/>
      <c r="J31" s="61"/>
      <c r="K31" s="61"/>
    </row>
    <row r="32" spans="2:11" x14ac:dyDescent="0.2">
      <c r="B32" s="61"/>
      <c r="C32" s="61" t="s">
        <v>112</v>
      </c>
      <c r="D32" s="61"/>
      <c r="E32" s="61"/>
      <c r="F32" s="85">
        <f>SUM(F15:F31)</f>
        <v>-5110</v>
      </c>
      <c r="G32" s="85">
        <v>840</v>
      </c>
      <c r="H32" s="85">
        <f>SUM(H15:H31)</f>
        <v>5950</v>
      </c>
      <c r="I32" s="85">
        <f>SUM(I15:I31)</f>
        <v>0</v>
      </c>
      <c r="J32" s="61"/>
      <c r="K32" s="61"/>
    </row>
    <row r="33" spans="2:11" x14ac:dyDescent="0.2">
      <c r="B33" s="61"/>
      <c r="C33" s="61"/>
      <c r="D33" s="61"/>
      <c r="E33" s="61"/>
      <c r="F33" s="61"/>
      <c r="G33" s="61"/>
      <c r="H33" s="61"/>
      <c r="I33" s="61"/>
      <c r="J33" s="61"/>
      <c r="K33" s="61"/>
    </row>
    <row r="34" spans="2:11" x14ac:dyDescent="0.2">
      <c r="B34" s="61"/>
      <c r="C34" s="61" t="s">
        <v>113</v>
      </c>
      <c r="D34" s="61"/>
      <c r="E34" s="61"/>
      <c r="F34" s="61">
        <f>+F32</f>
        <v>-5110</v>
      </c>
      <c r="G34" s="61">
        <v>840</v>
      </c>
      <c r="H34" s="61">
        <f>+H32</f>
        <v>5950</v>
      </c>
      <c r="I34" s="61">
        <f>+I32</f>
        <v>0</v>
      </c>
      <c r="J34" s="61"/>
      <c r="K34" s="61"/>
    </row>
    <row r="35" spans="2:11" x14ac:dyDescent="0.2">
      <c r="B35" s="61"/>
      <c r="C35" s="61"/>
      <c r="D35" s="61"/>
      <c r="E35" s="61"/>
      <c r="F35" s="61"/>
      <c r="G35" s="61"/>
      <c r="H35" s="61"/>
      <c r="I35" s="61"/>
      <c r="J35" s="61"/>
      <c r="K35" s="61"/>
    </row>
    <row r="36" spans="2:11" ht="13.5" thickBot="1" x14ac:dyDescent="0.25">
      <c r="B36" s="61"/>
      <c r="C36" s="61" t="s">
        <v>114</v>
      </c>
      <c r="D36" s="61"/>
      <c r="E36" s="61"/>
      <c r="F36" s="86" t="s">
        <v>115</v>
      </c>
      <c r="G36" s="86"/>
      <c r="H36" s="86" t="s">
        <v>115</v>
      </c>
      <c r="I36" s="86" t="s">
        <v>115</v>
      </c>
      <c r="J36" s="61"/>
      <c r="K36" s="61"/>
    </row>
    <row r="37" spans="2:11" ht="13.5" thickTop="1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1"/>
    </row>
    <row r="38" spans="2:11" x14ac:dyDescent="0.2">
      <c r="B38" s="61"/>
      <c r="C38" s="61"/>
      <c r="D38" s="61"/>
      <c r="E38" s="61"/>
      <c r="F38" s="61"/>
      <c r="G38" s="61"/>
      <c r="H38" s="61"/>
      <c r="I38" s="61"/>
      <c r="J38" s="61"/>
      <c r="K38" s="61"/>
    </row>
    <row r="39" spans="2:11" x14ac:dyDescent="0.2">
      <c r="B39" s="61"/>
      <c r="C39" s="61"/>
      <c r="D39" s="61"/>
      <c r="E39" s="61"/>
      <c r="F39" s="61"/>
      <c r="G39" s="61"/>
      <c r="H39" s="61"/>
      <c r="I39" s="61"/>
      <c r="J39" s="61"/>
      <c r="K39" s="61"/>
    </row>
    <row r="40" spans="2:11" x14ac:dyDescent="0.2">
      <c r="B40" s="61"/>
      <c r="C40" s="61" t="s">
        <v>116</v>
      </c>
      <c r="D40" s="61"/>
      <c r="E40" s="61"/>
      <c r="F40" s="61"/>
      <c r="G40" s="61"/>
      <c r="H40" s="61"/>
      <c r="I40" s="61"/>
      <c r="J40" s="61"/>
      <c r="K40" s="61"/>
    </row>
    <row r="41" spans="2:11" x14ac:dyDescent="0.2">
      <c r="B41" s="61"/>
      <c r="C41" s="61" t="s">
        <v>117</v>
      </c>
      <c r="D41" s="61"/>
      <c r="E41" s="61"/>
      <c r="F41" s="61"/>
      <c r="G41" s="61"/>
      <c r="H41" s="61"/>
      <c r="I41" s="61"/>
      <c r="J41" s="61"/>
      <c r="K41" s="61"/>
    </row>
    <row r="42" spans="2:11" x14ac:dyDescent="0.2">
      <c r="B42" s="61"/>
      <c r="C42" s="61"/>
      <c r="D42" s="61"/>
      <c r="E42" s="61"/>
      <c r="F42" s="61"/>
      <c r="G42" s="61"/>
      <c r="H42" s="61"/>
      <c r="I42" s="61"/>
      <c r="J42" s="61"/>
      <c r="K42" s="61"/>
    </row>
    <row r="43" spans="2:11" x14ac:dyDescent="0.2">
      <c r="B43" s="61"/>
      <c r="C43" s="61"/>
      <c r="D43" s="61"/>
      <c r="E43" s="61"/>
      <c r="F43" s="61"/>
      <c r="G43" s="61"/>
      <c r="H43" s="61"/>
      <c r="I43" s="61"/>
      <c r="J43" s="61"/>
      <c r="K43" s="61"/>
    </row>
    <row r="44" spans="2:11" x14ac:dyDescent="0.2">
      <c r="B44" s="61"/>
      <c r="C44" s="61"/>
      <c r="D44" s="61"/>
      <c r="E44" s="61"/>
      <c r="F44" s="61"/>
      <c r="G44" s="61"/>
      <c r="H44" s="61"/>
      <c r="I44" s="61"/>
      <c r="J44" s="61"/>
      <c r="K44" s="61"/>
    </row>
  </sheetData>
  <phoneticPr fontId="0" type="noConversion"/>
  <pageMargins left="0.75" right="0.75" top="1" bottom="1" header="0.5" footer="0.5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38"/>
  <sheetViews>
    <sheetView workbookViewId="0">
      <selection activeCell="L22" sqref="L22"/>
    </sheetView>
  </sheetViews>
  <sheetFormatPr baseColWidth="10" defaultRowHeight="12" x14ac:dyDescent="0.2"/>
  <cols>
    <col min="1" max="1" width="8.140625" style="5" customWidth="1"/>
    <col min="2" max="2" width="24" style="5" bestFit="1" customWidth="1"/>
    <col min="3" max="3" width="12.85546875" style="3" bestFit="1" customWidth="1"/>
    <col min="4" max="4" width="12.42578125" style="3" bestFit="1" customWidth="1"/>
    <col min="5" max="5" width="10" style="3" bestFit="1" customWidth="1"/>
    <col min="6" max="6" width="15.42578125" style="3" customWidth="1"/>
    <col min="7" max="7" width="11" style="3" bestFit="1" customWidth="1"/>
    <col min="8" max="9" width="12.42578125" style="5" customWidth="1"/>
    <col min="10" max="16384" width="11.42578125" style="5"/>
  </cols>
  <sheetData>
    <row r="7" spans="1:7" ht="20.25" x14ac:dyDescent="0.3">
      <c r="A7" s="1" t="s">
        <v>0</v>
      </c>
      <c r="B7" s="1"/>
      <c r="C7" s="2"/>
      <c r="G7" s="4" t="s">
        <v>1</v>
      </c>
    </row>
    <row r="8" spans="1:7" x14ac:dyDescent="0.2">
      <c r="A8" s="1"/>
      <c r="B8" s="1"/>
      <c r="C8" s="2"/>
    </row>
    <row r="9" spans="1:7" x14ac:dyDescent="0.2">
      <c r="A9" s="1" t="s">
        <v>2</v>
      </c>
      <c r="B9" s="1"/>
      <c r="F9" s="2" t="s">
        <v>120</v>
      </c>
    </row>
    <row r="10" spans="1:7" x14ac:dyDescent="0.2">
      <c r="A10" s="1"/>
      <c r="B10" s="1"/>
      <c r="C10" s="2"/>
    </row>
    <row r="11" spans="1:7" x14ac:dyDescent="0.2">
      <c r="A11" s="1" t="s">
        <v>3</v>
      </c>
      <c r="B11" s="1"/>
      <c r="C11" s="2"/>
    </row>
    <row r="13" spans="1:7" x14ac:dyDescent="0.2">
      <c r="A13" s="6" t="s">
        <v>4</v>
      </c>
      <c r="B13" s="7" t="s">
        <v>5</v>
      </c>
      <c r="C13" s="8" t="s">
        <v>6</v>
      </c>
      <c r="D13" s="8" t="s">
        <v>7</v>
      </c>
      <c r="E13" s="8" t="s">
        <v>8</v>
      </c>
      <c r="F13" s="8" t="s">
        <v>9</v>
      </c>
      <c r="G13" s="9" t="s">
        <v>10</v>
      </c>
    </row>
    <row r="14" spans="1:7" x14ac:dyDescent="0.2">
      <c r="A14" s="10"/>
      <c r="B14" s="11"/>
      <c r="C14" s="12"/>
      <c r="D14" s="12"/>
      <c r="E14" s="12"/>
      <c r="F14" s="12"/>
      <c r="G14" s="13"/>
    </row>
    <row r="15" spans="1:7" ht="12" customHeight="1" x14ac:dyDescent="0.2">
      <c r="A15" s="14"/>
      <c r="B15" s="14"/>
    </row>
    <row r="16" spans="1:7" ht="10.5" customHeight="1" x14ac:dyDescent="0.2">
      <c r="A16" s="14"/>
      <c r="B16" s="14"/>
    </row>
    <row r="17" spans="1:7" ht="10.5" customHeight="1" x14ac:dyDescent="0.2">
      <c r="A17" s="14"/>
      <c r="B17" s="14" t="s">
        <v>11</v>
      </c>
      <c r="C17" s="3">
        <v>20000</v>
      </c>
      <c r="D17" s="2">
        <f>+C17</f>
        <v>20000</v>
      </c>
      <c r="E17" s="3">
        <f>-950</f>
        <v>-950</v>
      </c>
      <c r="F17" s="3">
        <v>840</v>
      </c>
      <c r="G17" s="15">
        <f>+D17+E17+F17</f>
        <v>19890</v>
      </c>
    </row>
    <row r="18" spans="1:7" ht="10.5" customHeight="1" x14ac:dyDescent="0.2">
      <c r="A18" s="14"/>
      <c r="B18" s="14"/>
      <c r="G18" s="2"/>
    </row>
    <row r="19" spans="1:7" ht="10.5" customHeight="1" x14ac:dyDescent="0.2">
      <c r="A19" s="14"/>
      <c r="B19" s="14" t="s">
        <v>12</v>
      </c>
      <c r="C19" s="3">
        <f>10000+1260</f>
        <v>11260</v>
      </c>
      <c r="D19" s="2">
        <f>+C19</f>
        <v>11260</v>
      </c>
      <c r="G19" s="15">
        <f>+D19+E19+F19</f>
        <v>11260</v>
      </c>
    </row>
    <row r="20" spans="1:7" ht="10.5" customHeight="1" x14ac:dyDescent="0.2">
      <c r="A20" s="14"/>
      <c r="B20" s="14"/>
      <c r="G20" s="2"/>
    </row>
    <row r="21" spans="1:7" ht="10.5" customHeight="1" x14ac:dyDescent="0.2">
      <c r="A21" s="14"/>
      <c r="B21" s="14" t="s">
        <v>13</v>
      </c>
      <c r="C21" s="3">
        <v>5000</v>
      </c>
      <c r="D21" s="2">
        <f>+C21+C22</f>
        <v>11000</v>
      </c>
      <c r="E21" s="3">
        <v>-5000</v>
      </c>
      <c r="G21" s="15">
        <f>+D21+E21+F21</f>
        <v>6000</v>
      </c>
    </row>
    <row r="22" spans="1:7" ht="10.5" customHeight="1" x14ac:dyDescent="0.2">
      <c r="A22" s="14"/>
      <c r="B22" s="14" t="s">
        <v>14</v>
      </c>
      <c r="C22" s="3">
        <v>6000</v>
      </c>
    </row>
    <row r="23" spans="1:7" ht="10.5" customHeight="1" x14ac:dyDescent="0.2">
      <c r="A23" s="14"/>
      <c r="B23" s="14"/>
    </row>
    <row r="24" spans="1:7" ht="12.75" thickBot="1" x14ac:dyDescent="0.25">
      <c r="A24" s="14"/>
      <c r="B24" s="16" t="s">
        <v>15</v>
      </c>
      <c r="C24" s="17"/>
      <c r="D24" s="17">
        <f>SUM(D17:D23)</f>
        <v>42260</v>
      </c>
      <c r="E24" s="17">
        <f>SUM(E17:E23)</f>
        <v>-5950</v>
      </c>
      <c r="F24" s="17">
        <f>SUM(F17:F23)</f>
        <v>840</v>
      </c>
      <c r="G24" s="18">
        <f>+F24+E24+D24</f>
        <v>37150</v>
      </c>
    </row>
    <row r="25" spans="1:7" ht="12.75" thickTop="1" x14ac:dyDescent="0.2">
      <c r="A25" s="14"/>
      <c r="B25" s="14"/>
    </row>
    <row r="26" spans="1:7" ht="10.5" customHeight="1" x14ac:dyDescent="0.2">
      <c r="A26" s="14"/>
      <c r="B26" s="14"/>
    </row>
    <row r="27" spans="1:7" s="14" customFormat="1" ht="10.5" customHeight="1" x14ac:dyDescent="0.2">
      <c r="B27" s="16"/>
      <c r="C27" s="3"/>
      <c r="D27" s="3"/>
      <c r="E27" s="3"/>
      <c r="F27" s="3"/>
      <c r="G27" s="3"/>
    </row>
    <row r="28" spans="1:7" s="14" customFormat="1" ht="10.5" customHeight="1" x14ac:dyDescent="0.2">
      <c r="A28" s="14" t="s">
        <v>16</v>
      </c>
      <c r="B28" s="16"/>
      <c r="C28" s="3"/>
      <c r="D28" s="3"/>
      <c r="E28" s="3"/>
      <c r="F28" s="3"/>
      <c r="G28" s="3"/>
    </row>
    <row r="29" spans="1:7" s="14" customFormat="1" ht="10.5" customHeight="1" x14ac:dyDescent="0.2">
      <c r="A29" s="14" t="s">
        <v>17</v>
      </c>
      <c r="B29" s="16"/>
      <c r="C29" s="3"/>
      <c r="D29" s="3"/>
      <c r="E29" s="3"/>
      <c r="F29" s="3"/>
      <c r="G29" s="3"/>
    </row>
    <row r="30" spans="1:7" s="14" customFormat="1" ht="10.5" customHeight="1" x14ac:dyDescent="0.2">
      <c r="B30" s="16"/>
      <c r="C30" s="3"/>
      <c r="D30" s="3"/>
      <c r="E30" s="3"/>
      <c r="F30" s="3"/>
      <c r="G30" s="3"/>
    </row>
    <row r="32" spans="1:7" x14ac:dyDescent="0.2">
      <c r="A32" s="5" t="s">
        <v>18</v>
      </c>
    </row>
    <row r="34" spans="1:1" x14ac:dyDescent="0.2">
      <c r="A34" s="5" t="s">
        <v>19</v>
      </c>
    </row>
    <row r="36" spans="1:1" x14ac:dyDescent="0.2">
      <c r="A36" s="5" t="s">
        <v>20</v>
      </c>
    </row>
    <row r="38" spans="1:1" ht="13.5" customHeight="1" x14ac:dyDescent="0.2"/>
  </sheetData>
  <phoneticPr fontId="0" type="noConversion"/>
  <pageMargins left="0.56999999999999995" right="0.75" top="1" bottom="1" header="0.5" footer="0.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2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2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BCValuaciónCB</vt:lpstr>
      <vt:lpstr>Análisis rdo</vt:lpstr>
      <vt:lpstr>PAjustes</vt:lpstr>
      <vt:lpstr>BCHoja llaveCB</vt:lpstr>
      <vt:lpstr>Hoja1</vt:lpstr>
      <vt:lpstr>Hoja2</vt:lpstr>
      <vt:lpstr>Hoja3</vt:lpstr>
      <vt:lpstr>'BCHoja llaveCB'!Área_de_impresión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Catrina Edgardo</dc:creator>
  <cp:lastModifiedBy>Personal</cp:lastModifiedBy>
  <cp:lastPrinted>2017-04-08T21:38:54Z</cp:lastPrinted>
  <dcterms:created xsi:type="dcterms:W3CDTF">2006-05-09T00:30:34Z</dcterms:created>
  <dcterms:modified xsi:type="dcterms:W3CDTF">2017-04-08T21:48:40Z</dcterms:modified>
</cp:coreProperties>
</file>