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1" i="1"/>
  <c r="Q20"/>
  <c r="P21"/>
  <c r="P20"/>
  <c r="Q37"/>
  <c r="Q36"/>
  <c r="Q35"/>
  <c r="Q34"/>
  <c r="Q33"/>
  <c r="Q32"/>
  <c r="Q31"/>
  <c r="Q30"/>
  <c r="Q29"/>
  <c r="Q28"/>
  <c r="Q27"/>
  <c r="Q26"/>
  <c r="Q25"/>
  <c r="Q24"/>
  <c r="Q23"/>
  <c r="Q22"/>
  <c r="Q19"/>
  <c r="Q18"/>
  <c r="P37"/>
  <c r="P36"/>
  <c r="P35"/>
  <c r="P34"/>
  <c r="P33"/>
  <c r="P32"/>
  <c r="P31"/>
  <c r="P30"/>
  <c r="P29"/>
  <c r="P28"/>
  <c r="P27"/>
  <c r="P26"/>
  <c r="P25"/>
  <c r="P24"/>
  <c r="P23"/>
  <c r="P22"/>
  <c r="P19"/>
  <c r="P18" l="1"/>
  <c r="Q11"/>
  <c r="Q6"/>
  <c r="Q5"/>
  <c r="Q10"/>
  <c r="E14" l="1"/>
  <c r="Q14"/>
  <c r="R37" s="1"/>
  <c r="T37" s="1"/>
  <c r="Q13"/>
  <c r="R22" l="1"/>
  <c r="S22" s="1"/>
  <c r="F22" s="1"/>
  <c r="R21"/>
  <c r="T21" s="1"/>
  <c r="G21" s="1"/>
  <c r="R30"/>
  <c r="T30" s="1"/>
  <c r="R29"/>
  <c r="R18"/>
  <c r="T18" s="1"/>
  <c r="G18" s="1"/>
  <c r="R26"/>
  <c r="S26" s="1"/>
  <c r="F26" s="1"/>
  <c r="R34"/>
  <c r="T34" s="1"/>
  <c r="R25"/>
  <c r="S25" s="1"/>
  <c r="F25" s="1"/>
  <c r="R33"/>
  <c r="T33" s="1"/>
  <c r="G33" s="1"/>
  <c r="R19"/>
  <c r="S19" s="1"/>
  <c r="F19" s="1"/>
  <c r="R20"/>
  <c r="T20" s="1"/>
  <c r="G20" s="1"/>
  <c r="R24"/>
  <c r="S24" s="1"/>
  <c r="F24" s="1"/>
  <c r="R28"/>
  <c r="R32"/>
  <c r="R36"/>
  <c r="T36" s="1"/>
  <c r="R23"/>
  <c r="S23" s="1"/>
  <c r="F23" s="1"/>
  <c r="R27"/>
  <c r="T27" s="1"/>
  <c r="G27" s="1"/>
  <c r="R31"/>
  <c r="R35"/>
  <c r="T35" s="1"/>
  <c r="T19"/>
  <c r="G19" s="1"/>
  <c r="S20"/>
  <c r="F20" s="1"/>
  <c r="G36"/>
  <c r="S36"/>
  <c r="F36" s="1"/>
  <c r="S27"/>
  <c r="F27" s="1"/>
  <c r="S35"/>
  <c r="F35" s="1"/>
  <c r="G35"/>
  <c r="S18"/>
  <c r="F18" s="1"/>
  <c r="G30"/>
  <c r="S30"/>
  <c r="F30" s="1"/>
  <c r="G34"/>
  <c r="S34"/>
  <c r="F34" s="1"/>
  <c r="S33"/>
  <c r="F33" s="1"/>
  <c r="S37"/>
  <c r="F37" s="1"/>
  <c r="G37"/>
  <c r="G28" l="1"/>
  <c r="T28"/>
  <c r="S31"/>
  <c r="F31" s="1"/>
  <c r="T31"/>
  <c r="G32"/>
  <c r="T32"/>
  <c r="S28"/>
  <c r="F28" s="1"/>
  <c r="T22"/>
  <c r="G22" s="1"/>
  <c r="S29"/>
  <c r="F29" s="1"/>
  <c r="T29"/>
  <c r="G29"/>
  <c r="T25"/>
  <c r="G25" s="1"/>
  <c r="H34"/>
  <c r="H30"/>
  <c r="S32"/>
  <c r="F32" s="1"/>
  <c r="T24"/>
  <c r="G24" s="1"/>
  <c r="S21"/>
  <c r="F21" s="1"/>
  <c r="H21" s="1"/>
  <c r="H29"/>
  <c r="T26"/>
  <c r="G26" s="1"/>
  <c r="H26" s="1"/>
  <c r="G31"/>
  <c r="T23"/>
  <c r="G23" s="1"/>
  <c r="H24"/>
  <c r="H19"/>
  <c r="H22"/>
  <c r="H36"/>
  <c r="H28"/>
  <c r="H20"/>
  <c r="H37"/>
  <c r="H33"/>
  <c r="H25"/>
  <c r="H18"/>
  <c r="H35"/>
  <c r="H27"/>
  <c r="H23"/>
  <c r="H32"/>
  <c r="H31" l="1"/>
</calcChain>
</file>

<file path=xl/sharedStrings.xml><?xml version="1.0" encoding="utf-8"?>
<sst xmlns="http://schemas.openxmlformats.org/spreadsheetml/2006/main" count="79" uniqueCount="67">
  <si>
    <t>INSERT INFORMATION FOR (UTM BASE LINE)</t>
  </si>
  <si>
    <t>E</t>
  </si>
  <si>
    <t>N</t>
  </si>
  <si>
    <t>START POINT</t>
  </si>
  <si>
    <t>END POINT</t>
  </si>
  <si>
    <t>INSERT INFORMATION FOR (THE SAME LOCAL BASE LINE)</t>
  </si>
  <si>
    <t>INSERT (UTM COORDINATES)</t>
  </si>
  <si>
    <t>RESULTS (LOCAL COORDINATES)</t>
  </si>
  <si>
    <t>UTM-P1</t>
  </si>
  <si>
    <t>UTM-P2</t>
  </si>
  <si>
    <t>UTM-P3</t>
  </si>
  <si>
    <t>UTM-P4</t>
  </si>
  <si>
    <t>UTM-P5</t>
  </si>
  <si>
    <t>UTM-P6</t>
  </si>
  <si>
    <t>UTM-P7</t>
  </si>
  <si>
    <t>UTM-P8</t>
  </si>
  <si>
    <t>UTM-P9</t>
  </si>
  <si>
    <t>UTM-P10</t>
  </si>
  <si>
    <t>UTM-P11</t>
  </si>
  <si>
    <t>UTM-P12</t>
  </si>
  <si>
    <t>UTM-P13</t>
  </si>
  <si>
    <t>UTM-P14</t>
  </si>
  <si>
    <t>UTM-P15</t>
  </si>
  <si>
    <t>UTM-P16</t>
  </si>
  <si>
    <t>UTM-P17</t>
  </si>
  <si>
    <t>UTM-P18</t>
  </si>
  <si>
    <t>UTM-P19</t>
  </si>
  <si>
    <t>UTM-P20</t>
  </si>
  <si>
    <t>TO AUTO CAD</t>
  </si>
  <si>
    <t>LOC-P1</t>
  </si>
  <si>
    <t>LOC-P2</t>
  </si>
  <si>
    <t>LOC-P3</t>
  </si>
  <si>
    <t>LOC-P4</t>
  </si>
  <si>
    <t>LOC-P5</t>
  </si>
  <si>
    <t>LOC-P6</t>
  </si>
  <si>
    <t>LOC-P7</t>
  </si>
  <si>
    <t>LOC-P8</t>
  </si>
  <si>
    <t>LOC-P9</t>
  </si>
  <si>
    <t>LOC-P10</t>
  </si>
  <si>
    <t>LOC-P11</t>
  </si>
  <si>
    <t>LOC-P12</t>
  </si>
  <si>
    <t>LOC-P13</t>
  </si>
  <si>
    <t>LOC-P14</t>
  </si>
  <si>
    <t>LOC-P15</t>
  </si>
  <si>
    <t>LOC-P16</t>
  </si>
  <si>
    <t>LOC-P17</t>
  </si>
  <si>
    <t>LOC-P18</t>
  </si>
  <si>
    <t>LOC-P19</t>
  </si>
  <si>
    <t>LOC-P20</t>
  </si>
  <si>
    <t>POINT NO</t>
  </si>
  <si>
    <t>NORTH</t>
  </si>
  <si>
    <t>EAST</t>
  </si>
  <si>
    <t>DIFFERENC DISTANC BETWEEN  UTM BASE LINE &amp; LOCAL BASE LINE</t>
  </si>
  <si>
    <t>=</t>
  </si>
  <si>
    <t>meter</t>
  </si>
  <si>
    <t xml:space="preserve">CONVERT COORDINATES FROM UTM TO LOCAL </t>
  </si>
  <si>
    <t>DIST:1</t>
  </si>
  <si>
    <t>BARING 1</t>
  </si>
  <si>
    <t>DIST:2</t>
  </si>
  <si>
    <t>BARING 2</t>
  </si>
  <si>
    <t>D1-D2</t>
  </si>
  <si>
    <t>B1-B2</t>
  </si>
  <si>
    <t>D-UTM(SP:P1)</t>
  </si>
  <si>
    <t>UTM -BARING P1</t>
  </si>
  <si>
    <t>LOC -BARING P1</t>
  </si>
  <si>
    <t>LOC-EAST</t>
  </si>
  <si>
    <t>LOC-NORTH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</si>
</sst>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D6FF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8" borderId="19" xfId="0" applyNumberFormat="1" applyFont="1" applyFill="1" applyBorder="1" applyAlignment="1">
      <alignment horizontal="center" vertical="center"/>
    </xf>
    <xf numFmtId="164" fontId="1" fillId="8" borderId="20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3" fillId="5" borderId="5" xfId="0" applyNumberFormat="1" applyFont="1" applyFill="1" applyBorder="1" applyAlignment="1" applyProtection="1">
      <alignment horizontal="center" vertical="center"/>
      <protection hidden="1"/>
    </xf>
    <xf numFmtId="164" fontId="1" fillId="7" borderId="17" xfId="0" applyNumberFormat="1" applyFont="1" applyFill="1" applyBorder="1" applyAlignment="1" applyProtection="1">
      <alignment horizontal="center" vertical="center"/>
      <protection hidden="1"/>
    </xf>
    <xf numFmtId="164" fontId="1" fillId="7" borderId="19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0" fontId="0" fillId="2" borderId="27" xfId="0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2" fillId="9" borderId="0" xfId="0" applyFont="1" applyFill="1" applyBorder="1" applyAlignment="1">
      <alignment horizontal="center" vertical="center"/>
    </xf>
    <xf numFmtId="164" fontId="1" fillId="10" borderId="17" xfId="0" applyNumberFormat="1" applyFont="1" applyFill="1" applyBorder="1" applyAlignment="1" applyProtection="1">
      <alignment horizontal="center" vertical="center"/>
      <protection locked="0"/>
    </xf>
    <xf numFmtId="164" fontId="1" fillId="10" borderId="18" xfId="0" applyNumberFormat="1" applyFont="1" applyFill="1" applyBorder="1" applyAlignment="1" applyProtection="1">
      <alignment horizontal="center" vertical="center"/>
      <protection locked="0"/>
    </xf>
    <xf numFmtId="164" fontId="1" fillId="2" borderId="19" xfId="0" applyNumberFormat="1" applyFont="1" applyFill="1" applyBorder="1" applyAlignment="1">
      <alignment horizontal="center" vertical="center"/>
    </xf>
    <xf numFmtId="0" fontId="0" fillId="2" borderId="0" xfId="0" applyFill="1"/>
    <xf numFmtId="164" fontId="1" fillId="8" borderId="17" xfId="0" applyNumberFormat="1" applyFont="1" applyFill="1" applyBorder="1" applyAlignment="1" applyProtection="1">
      <alignment horizontal="center" vertical="center"/>
      <protection locked="0"/>
    </xf>
    <xf numFmtId="164" fontId="1" fillId="8" borderId="29" xfId="0" applyNumberFormat="1" applyFont="1" applyFill="1" applyBorder="1" applyAlignment="1" applyProtection="1">
      <alignment horizontal="center" vertical="center"/>
      <protection locked="0"/>
    </xf>
    <xf numFmtId="164" fontId="1" fillId="9" borderId="23" xfId="0" applyNumberFormat="1" applyFont="1" applyFill="1" applyBorder="1" applyAlignment="1">
      <alignment vertical="center"/>
    </xf>
    <xf numFmtId="0" fontId="0" fillId="9" borderId="0" xfId="0" applyFill="1" applyProtection="1">
      <protection hidden="1"/>
    </xf>
    <xf numFmtId="164" fontId="1" fillId="3" borderId="30" xfId="0" applyNumberFormat="1" applyFont="1" applyFill="1" applyBorder="1" applyAlignment="1" applyProtection="1">
      <alignment horizontal="center" vertical="center"/>
      <protection hidden="1"/>
    </xf>
    <xf numFmtId="164" fontId="1" fillId="3" borderId="31" xfId="0" applyNumberFormat="1" applyFont="1" applyFill="1" applyBorder="1" applyAlignment="1" applyProtection="1">
      <alignment horizontal="center" vertical="center"/>
      <protection hidden="1"/>
    </xf>
    <xf numFmtId="164" fontId="1" fillId="3" borderId="17" xfId="0" applyNumberFormat="1" applyFont="1" applyFill="1" applyBorder="1" applyAlignment="1" applyProtection="1">
      <alignment horizontal="center" vertical="center"/>
      <protection hidden="1"/>
    </xf>
    <xf numFmtId="164" fontId="1" fillId="3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2" fillId="8" borderId="11" xfId="0" applyNumberFormat="1" applyFont="1" applyFill="1" applyBorder="1" applyAlignment="1" applyProtection="1">
      <alignment horizontal="center" vertical="center"/>
      <protection locked="0"/>
    </xf>
    <xf numFmtId="164" fontId="2" fillId="8" borderId="12" xfId="0" applyNumberFormat="1" applyFont="1" applyFill="1" applyBorder="1" applyAlignment="1" applyProtection="1">
      <alignment horizontal="center" vertical="center"/>
      <protection locked="0"/>
    </xf>
    <xf numFmtId="164" fontId="2" fillId="8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 applyProtection="1">
      <alignment horizontal="center" vertical="center"/>
      <protection locked="0"/>
    </xf>
    <xf numFmtId="164" fontId="2" fillId="8" borderId="2" xfId="0" applyNumberFormat="1" applyFont="1" applyFill="1" applyBorder="1" applyAlignment="1" applyProtection="1">
      <alignment horizontal="center" vertical="center"/>
      <protection locked="0"/>
    </xf>
    <xf numFmtId="164" fontId="2" fillId="8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33"/>
      <color rgb="FFFFFFCC"/>
      <color rgb="FFD6FFC9"/>
      <color rgb="FFFF4B4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281610</xdr:colOff>
      <xdr:row>11</xdr:row>
      <xdr:rowOff>8284</xdr:rowOff>
    </xdr:from>
    <xdr:to>
      <xdr:col>10</xdr:col>
      <xdr:colOff>106847</xdr:colOff>
      <xdr:row>12</xdr:row>
      <xdr:rowOff>282852</xdr:rowOff>
    </xdr:to>
    <xdr:sp macro="" textlink="">
      <xdr:nvSpPr>
        <xdr:cNvPr id="2" name="WordArt 12"/>
        <xdr:cNvSpPr>
          <a:spLocks noChangeArrowheads="1" noChangeShapeType="1" noTextEdit="1"/>
        </xdr:cNvSpPr>
      </xdr:nvSpPr>
      <xdr:spPr bwMode="auto">
        <a:xfrm rot="-1409914">
          <a:off x="7263849" y="3627784"/>
          <a:ext cx="1200150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TAREK FOUAD</a:t>
          </a:r>
        </a:p>
        <a:p>
          <a:pPr algn="ctr" rtl="0"/>
          <a:r>
            <a:rPr lang="en-US" sz="1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TL:01005071896</a:t>
          </a:r>
          <a:endParaRPr lang="ar-EG" sz="1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1"/>
  <sheetViews>
    <sheetView tabSelected="1" zoomScale="50" zoomScaleNormal="50" workbookViewId="0">
      <selection activeCell="N6" sqref="N6"/>
    </sheetView>
  </sheetViews>
  <sheetFormatPr defaultRowHeight="15"/>
  <cols>
    <col min="1" max="1" width="9.5703125" customWidth="1"/>
    <col min="2" max="2" width="15.5703125" customWidth="1"/>
    <col min="3" max="3" width="16.28515625" customWidth="1"/>
    <col min="4" max="4" width="15.5703125" hidden="1" customWidth="1"/>
    <col min="5" max="5" width="9.5703125" customWidth="1"/>
    <col min="6" max="7" width="15.5703125" customWidth="1"/>
    <col min="8" max="8" width="9" customWidth="1"/>
    <col min="10" max="10" width="9" customWidth="1"/>
    <col min="14" max="14" width="111.140625" customWidth="1"/>
    <col min="15" max="15" width="61.42578125" customWidth="1"/>
    <col min="16" max="16" width="15.28515625" customWidth="1"/>
    <col min="17" max="17" width="16.5703125" customWidth="1"/>
    <col min="18" max="18" width="18.42578125" customWidth="1"/>
    <col min="19" max="19" width="15.7109375" customWidth="1"/>
    <col min="20" max="20" width="16.5703125" customWidth="1"/>
  </cols>
  <sheetData>
    <row r="1" spans="1:21" ht="39" customHeight="1">
      <c r="A1" s="42" t="s">
        <v>55</v>
      </c>
      <c r="B1" s="42"/>
      <c r="C1" s="42"/>
      <c r="D1" s="42"/>
      <c r="E1" s="42"/>
      <c r="F1" s="42"/>
      <c r="G1" s="42"/>
      <c r="H1" s="42"/>
      <c r="I1" s="28"/>
      <c r="J1" s="28"/>
      <c r="K1" s="28"/>
      <c r="L1" s="28"/>
      <c r="M1" s="28"/>
      <c r="N1" s="28"/>
    </row>
    <row r="2" spans="1:21" ht="17.25" customHeight="1" thickBot="1">
      <c r="A2" s="43"/>
      <c r="B2" s="43"/>
      <c r="C2" s="43"/>
      <c r="D2" s="43"/>
      <c r="E2" s="43"/>
      <c r="F2" s="43"/>
      <c r="G2" s="43"/>
      <c r="H2" s="43"/>
      <c r="I2" s="28"/>
      <c r="J2" s="28"/>
      <c r="K2" s="28"/>
      <c r="L2" s="28"/>
      <c r="M2" s="28"/>
      <c r="N2" s="28"/>
    </row>
    <row r="3" spans="1:21" ht="27" customHeight="1" thickTop="1" thickBot="1">
      <c r="A3" s="47" t="s">
        <v>0</v>
      </c>
      <c r="B3" s="48"/>
      <c r="C3" s="48"/>
      <c r="D3" s="48"/>
      <c r="E3" s="48"/>
      <c r="F3" s="48"/>
      <c r="G3" s="48"/>
      <c r="H3" s="49"/>
      <c r="I3" s="28"/>
      <c r="J3" s="28"/>
      <c r="K3" s="28"/>
      <c r="L3" s="28"/>
      <c r="M3" s="28"/>
      <c r="N3" s="28"/>
    </row>
    <row r="4" spans="1:21" ht="27" customHeight="1" thickTop="1" thickBot="1">
      <c r="A4" s="50" t="s">
        <v>3</v>
      </c>
      <c r="B4" s="51"/>
      <c r="C4" s="51"/>
      <c r="D4" s="52"/>
      <c r="E4" s="50" t="s">
        <v>4</v>
      </c>
      <c r="F4" s="51"/>
      <c r="G4" s="51"/>
      <c r="H4" s="52"/>
      <c r="I4" s="28"/>
      <c r="J4" s="28"/>
      <c r="K4" s="28"/>
      <c r="L4" s="28"/>
      <c r="M4" s="28"/>
      <c r="N4" s="28"/>
    </row>
    <row r="5" spans="1:21" ht="25.5" customHeight="1" thickTop="1">
      <c r="A5" s="14" t="s">
        <v>1</v>
      </c>
      <c r="B5" s="53">
        <v>500</v>
      </c>
      <c r="C5" s="54"/>
      <c r="D5" s="55"/>
      <c r="E5" s="14" t="s">
        <v>1</v>
      </c>
      <c r="F5" s="53">
        <v>1000</v>
      </c>
      <c r="G5" s="54"/>
      <c r="H5" s="55"/>
      <c r="I5" s="28"/>
      <c r="J5" s="28"/>
      <c r="K5" s="28"/>
      <c r="L5" s="28"/>
      <c r="M5" s="28"/>
      <c r="N5" s="28"/>
      <c r="P5" s="23" t="s">
        <v>56</v>
      </c>
      <c r="Q5" s="24">
        <f>SQRT((B5-F5)^2+(B6-F6)^2)</f>
        <v>538.51648071345039</v>
      </c>
      <c r="R5" s="25"/>
      <c r="S5" s="25"/>
      <c r="T5" s="25"/>
      <c r="U5" s="25"/>
    </row>
    <row r="6" spans="1:21" ht="30" customHeight="1" thickBot="1">
      <c r="A6" s="15" t="s">
        <v>2</v>
      </c>
      <c r="B6" s="44">
        <v>500</v>
      </c>
      <c r="C6" s="45"/>
      <c r="D6" s="46"/>
      <c r="E6" s="15" t="s">
        <v>2</v>
      </c>
      <c r="F6" s="44">
        <v>700</v>
      </c>
      <c r="G6" s="45"/>
      <c r="H6" s="46"/>
      <c r="I6" s="28"/>
      <c r="J6" s="28"/>
      <c r="K6" s="28"/>
      <c r="L6" s="28"/>
      <c r="M6" s="28"/>
      <c r="N6" s="28"/>
      <c r="P6" s="23" t="s">
        <v>57</v>
      </c>
      <c r="Q6" s="24">
        <f>DEGREES(ATAN2((F6-B6),(F5-B5)))</f>
        <v>68.198590513648185</v>
      </c>
      <c r="R6" s="25"/>
      <c r="S6" s="25"/>
      <c r="T6" s="25"/>
      <c r="U6" s="25"/>
    </row>
    <row r="7" spans="1:21" ht="8.25" customHeight="1" thickTop="1" thickBo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P7" s="24"/>
      <c r="Q7" s="24"/>
      <c r="R7" s="25"/>
      <c r="S7" s="25"/>
      <c r="T7" s="25"/>
      <c r="U7" s="25"/>
    </row>
    <row r="8" spans="1:21" ht="29.25" customHeight="1" thickTop="1" thickBot="1">
      <c r="A8" s="47" t="s">
        <v>5</v>
      </c>
      <c r="B8" s="48"/>
      <c r="C8" s="48"/>
      <c r="D8" s="48"/>
      <c r="E8" s="48"/>
      <c r="F8" s="48"/>
      <c r="G8" s="48"/>
      <c r="H8" s="49"/>
      <c r="I8" s="28"/>
      <c r="J8" s="28"/>
      <c r="K8" s="28"/>
      <c r="L8" s="28"/>
      <c r="M8" s="28"/>
      <c r="N8" s="28"/>
      <c r="P8" s="24"/>
      <c r="Q8" s="24"/>
      <c r="R8" s="25"/>
      <c r="S8" s="25"/>
      <c r="T8" s="25"/>
      <c r="U8" s="25"/>
    </row>
    <row r="9" spans="1:21" ht="27" customHeight="1" thickTop="1" thickBot="1">
      <c r="A9" s="50" t="s">
        <v>3</v>
      </c>
      <c r="B9" s="51"/>
      <c r="C9" s="51"/>
      <c r="D9" s="52"/>
      <c r="E9" s="50" t="s">
        <v>4</v>
      </c>
      <c r="F9" s="51"/>
      <c r="G9" s="51"/>
      <c r="H9" s="52"/>
      <c r="I9" s="28"/>
      <c r="J9" s="28"/>
      <c r="K9" s="28"/>
      <c r="L9" s="28"/>
      <c r="M9" s="28"/>
      <c r="N9" s="28"/>
      <c r="P9" s="24"/>
      <c r="Q9" s="24"/>
      <c r="R9" s="25"/>
      <c r="S9" s="25"/>
      <c r="T9" s="25"/>
      <c r="U9" s="25"/>
    </row>
    <row r="10" spans="1:21" ht="25.5" customHeight="1" thickTop="1">
      <c r="A10" s="14" t="s">
        <v>1</v>
      </c>
      <c r="B10" s="53">
        <v>200</v>
      </c>
      <c r="C10" s="54"/>
      <c r="D10" s="55"/>
      <c r="E10" s="14" t="s">
        <v>1</v>
      </c>
      <c r="F10" s="53">
        <v>738.51599999999996</v>
      </c>
      <c r="G10" s="54"/>
      <c r="H10" s="55"/>
      <c r="I10" s="28"/>
      <c r="J10" s="28"/>
      <c r="K10" s="28"/>
      <c r="L10" s="28"/>
      <c r="M10" s="28"/>
      <c r="N10" s="28"/>
      <c r="P10" s="23" t="s">
        <v>58</v>
      </c>
      <c r="Q10" s="24">
        <f>SQRT((B10-F10)^2+(B11-F11)^2)</f>
        <v>538.51599999999996</v>
      </c>
      <c r="R10" s="25"/>
      <c r="S10" s="25"/>
      <c r="T10" s="25"/>
      <c r="U10" s="25"/>
    </row>
    <row r="11" spans="1:21" ht="30" customHeight="1" thickBot="1">
      <c r="A11" s="15" t="s">
        <v>2</v>
      </c>
      <c r="B11" s="44">
        <v>200</v>
      </c>
      <c r="C11" s="45"/>
      <c r="D11" s="46"/>
      <c r="E11" s="15" t="s">
        <v>2</v>
      </c>
      <c r="F11" s="44">
        <v>200</v>
      </c>
      <c r="G11" s="45"/>
      <c r="H11" s="46"/>
      <c r="I11" s="28"/>
      <c r="J11" s="28"/>
      <c r="K11" s="28"/>
      <c r="L11" s="28"/>
      <c r="M11" s="28"/>
      <c r="N11" s="28"/>
      <c r="P11" s="23" t="s">
        <v>59</v>
      </c>
      <c r="Q11" s="24">
        <f>DEGREES(ATAN2((F11-B11),(F10-B10)))</f>
        <v>90</v>
      </c>
      <c r="R11" s="25"/>
      <c r="S11" s="25"/>
      <c r="T11" s="25"/>
      <c r="U11" s="25"/>
    </row>
    <row r="12" spans="1:21" ht="9" customHeight="1" thickTop="1" thickBot="1">
      <c r="A12" s="29"/>
      <c r="B12" s="29"/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28"/>
      <c r="N12" s="28"/>
      <c r="P12" s="23"/>
      <c r="Q12" s="24"/>
      <c r="R12" s="25"/>
      <c r="S12" s="25"/>
      <c r="T12" s="25"/>
      <c r="U12" s="25"/>
    </row>
    <row r="13" spans="1:21" ht="30" customHeight="1" thickTop="1">
      <c r="A13" s="59" t="s">
        <v>52</v>
      </c>
      <c r="B13" s="60"/>
      <c r="C13" s="60"/>
      <c r="D13" s="60"/>
      <c r="E13" s="60"/>
      <c r="F13" s="60"/>
      <c r="G13" s="60"/>
      <c r="H13" s="61"/>
      <c r="I13" s="28"/>
      <c r="J13" s="28"/>
      <c r="K13" s="28"/>
      <c r="L13" s="28"/>
      <c r="M13" s="28"/>
      <c r="N13" s="28"/>
      <c r="P13" s="23" t="s">
        <v>60</v>
      </c>
      <c r="Q13" s="24">
        <f>Q5-Q10</f>
        <v>4.8071345042899338E-4</v>
      </c>
      <c r="R13" s="25"/>
      <c r="S13" s="25"/>
      <c r="T13" s="25"/>
      <c r="U13" s="25"/>
    </row>
    <row r="14" spans="1:21" ht="30" customHeight="1" thickBot="1">
      <c r="A14" s="62" t="s">
        <v>53</v>
      </c>
      <c r="B14" s="63"/>
      <c r="C14" s="63"/>
      <c r="D14" s="63"/>
      <c r="E14" s="20">
        <f>Q5-Q10</f>
        <v>4.8071345042899338E-4</v>
      </c>
      <c r="F14" s="64" t="s">
        <v>54</v>
      </c>
      <c r="G14" s="64"/>
      <c r="H14" s="65"/>
      <c r="I14" s="28"/>
      <c r="J14" s="28"/>
      <c r="K14" s="28"/>
      <c r="L14" s="28"/>
      <c r="M14" s="28"/>
      <c r="N14" s="28"/>
      <c r="P14" s="23" t="s">
        <v>61</v>
      </c>
      <c r="Q14" s="24">
        <f>Q11-Q6</f>
        <v>21.801409486351815</v>
      </c>
      <c r="R14" s="25"/>
      <c r="S14" s="25"/>
      <c r="T14" s="25"/>
      <c r="U14" s="25"/>
    </row>
    <row r="15" spans="1:21" ht="12" customHeight="1" thickTop="1" thickBo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P15" s="25"/>
      <c r="Q15" s="25"/>
      <c r="R15" s="25"/>
      <c r="S15" s="25"/>
      <c r="T15" s="25"/>
      <c r="U15" s="25"/>
    </row>
    <row r="16" spans="1:21" ht="23.25" customHeight="1" thickTop="1" thickBot="1">
      <c r="A16" s="66" t="s">
        <v>6</v>
      </c>
      <c r="B16" s="67"/>
      <c r="C16" s="67"/>
      <c r="D16" s="68"/>
      <c r="E16" s="69" t="s">
        <v>7</v>
      </c>
      <c r="F16" s="70"/>
      <c r="G16" s="70"/>
      <c r="H16" s="74" t="s">
        <v>28</v>
      </c>
      <c r="I16" s="75"/>
      <c r="J16" s="76"/>
      <c r="K16" s="28"/>
      <c r="L16" s="28"/>
      <c r="M16" s="28"/>
      <c r="N16" s="28"/>
      <c r="P16" s="25"/>
      <c r="Q16" s="25"/>
      <c r="R16" s="25"/>
      <c r="S16" s="25"/>
      <c r="T16" s="25"/>
      <c r="U16" s="25"/>
    </row>
    <row r="17" spans="1:25" ht="23.25" customHeight="1" thickTop="1" thickBot="1">
      <c r="A17" s="7" t="s">
        <v>49</v>
      </c>
      <c r="B17" s="8" t="s">
        <v>51</v>
      </c>
      <c r="C17" s="9" t="s">
        <v>50</v>
      </c>
      <c r="D17" s="10" t="s">
        <v>50</v>
      </c>
      <c r="E17" s="1" t="s">
        <v>49</v>
      </c>
      <c r="F17" s="2" t="s">
        <v>51</v>
      </c>
      <c r="G17" s="3" t="s">
        <v>50</v>
      </c>
      <c r="H17" s="77"/>
      <c r="I17" s="78"/>
      <c r="J17" s="79"/>
      <c r="K17" s="28"/>
      <c r="L17" s="28"/>
      <c r="M17" s="28"/>
      <c r="N17" s="28"/>
      <c r="P17" s="26" t="s">
        <v>62</v>
      </c>
      <c r="Q17" s="27" t="s">
        <v>63</v>
      </c>
      <c r="R17" s="27" t="s">
        <v>64</v>
      </c>
      <c r="S17" s="27" t="s">
        <v>65</v>
      </c>
      <c r="T17" s="27" t="s">
        <v>66</v>
      </c>
      <c r="U17" s="27"/>
      <c r="V17" s="18"/>
      <c r="W17" s="18"/>
      <c r="X17" s="18"/>
      <c r="Y17" s="19"/>
    </row>
    <row r="18" spans="1:25" s="28" customFormat="1" ht="20.100000000000001" customHeight="1" thickTop="1">
      <c r="A18" s="11" t="s">
        <v>8</v>
      </c>
      <c r="B18" s="34"/>
      <c r="C18" s="35"/>
      <c r="D18" s="36"/>
      <c r="E18" s="4" t="s">
        <v>29</v>
      </c>
      <c r="F18" s="38">
        <f>S18</f>
        <v>-449.93368361968157</v>
      </c>
      <c r="G18" s="39">
        <f>T18</f>
        <v>-78.543007265577728</v>
      </c>
      <c r="H18" s="71" t="str">
        <f>"POINT "&amp;ROUND(F18,3)&amp;","&amp;ROUND(G18,3)</f>
        <v>POINT -449.934,-78.543</v>
      </c>
      <c r="I18" s="72"/>
      <c r="J18" s="73"/>
      <c r="P18" s="37">
        <f>SQRT((B18-B5)^2+(C18-B6)^2)</f>
        <v>707.10678118654755</v>
      </c>
      <c r="Q18" s="37">
        <f>DEGREES(ATAN2((C18-B6),(B18-B5)))</f>
        <v>-135</v>
      </c>
      <c r="R18" s="37">
        <f>Q18+Q14</f>
        <v>-113.19859051364818</v>
      </c>
      <c r="S18" s="37">
        <f>B10+(SIN(RADIANS(R18))*P18)</f>
        <v>-449.93368361968157</v>
      </c>
      <c r="T18" s="37">
        <f>B11+(COS(RADIANS(R18))*P18)</f>
        <v>-78.543007265577728</v>
      </c>
      <c r="U18" s="37"/>
    </row>
    <row r="19" spans="1:25" ht="20.100000000000001" customHeight="1">
      <c r="A19" s="12" t="s">
        <v>9</v>
      </c>
      <c r="B19" s="30"/>
      <c r="C19" s="31"/>
      <c r="D19" s="16"/>
      <c r="E19" s="5" t="s">
        <v>30</v>
      </c>
      <c r="F19" s="21">
        <f>S19</f>
        <v>-449.93368361968157</v>
      </c>
      <c r="G19" s="22">
        <f>T19</f>
        <v>-78.543007265577728</v>
      </c>
      <c r="H19" s="56" t="str">
        <f>"POINT "&amp;ROUND(F19,3)&amp;","&amp;ROUND(G19,3)</f>
        <v>POINT -449.934,-78.543</v>
      </c>
      <c r="I19" s="57"/>
      <c r="J19" s="58"/>
      <c r="K19" s="28"/>
      <c r="L19" s="28"/>
      <c r="M19" s="28"/>
      <c r="N19" s="28"/>
      <c r="P19" s="25">
        <f>SQRT((B19-B5)^2+(C19-B6)^2)</f>
        <v>707.10678118654755</v>
      </c>
      <c r="Q19" s="25">
        <f>DEGREES(ATAN2((C19-B6),(B19-B5)))</f>
        <v>-135</v>
      </c>
      <c r="R19" s="25">
        <f>Q19+Q14</f>
        <v>-113.19859051364818</v>
      </c>
      <c r="S19" s="25">
        <f>B10+(SIN(RADIANS(R19))*P19)</f>
        <v>-449.93368361968157</v>
      </c>
      <c r="T19" s="25">
        <f>B11+(COS(RADIANS(R19))*P19)</f>
        <v>-78.543007265577728</v>
      </c>
      <c r="U19" s="25"/>
    </row>
    <row r="20" spans="1:25" ht="20.100000000000001" customHeight="1">
      <c r="A20" s="12" t="s">
        <v>10</v>
      </c>
      <c r="B20" s="30"/>
      <c r="C20" s="31"/>
      <c r="D20" s="16"/>
      <c r="E20" s="5" t="s">
        <v>31</v>
      </c>
      <c r="F20" s="21">
        <f t="shared" ref="F20:F37" si="0">S20</f>
        <v>-449.93368361968157</v>
      </c>
      <c r="G20" s="22">
        <f t="shared" ref="G20:G37" si="1">T20</f>
        <v>-78.543007265577728</v>
      </c>
      <c r="H20" s="56" t="str">
        <f t="shared" ref="H20:H37" si="2">"POINT "&amp;ROUND(F20,3)&amp;","&amp;ROUND(G20,3)</f>
        <v>POINT -449.934,-78.543</v>
      </c>
      <c r="I20" s="57"/>
      <c r="J20" s="58"/>
      <c r="K20" s="28"/>
      <c r="L20" s="28"/>
      <c r="M20" s="28"/>
      <c r="N20" s="28"/>
      <c r="P20" s="25">
        <f>SQRT((B20-B5)^2+(C20-B6)^2)</f>
        <v>707.10678118654755</v>
      </c>
      <c r="Q20" s="25">
        <f>DEGREES(ATAN2((C20-B6),(B20-B5)))</f>
        <v>-135</v>
      </c>
      <c r="R20" s="25">
        <f>Q20+Q14</f>
        <v>-113.19859051364818</v>
      </c>
      <c r="S20" s="25">
        <f>B10+(SIN(RADIANS(R20))*P20)</f>
        <v>-449.93368361968157</v>
      </c>
      <c r="T20" s="25">
        <f>B11+(COS(RADIANS(R20))*P20)</f>
        <v>-78.543007265577728</v>
      </c>
      <c r="U20" s="25"/>
    </row>
    <row r="21" spans="1:25" ht="20.100000000000001" customHeight="1">
      <c r="A21" s="12" t="s">
        <v>11</v>
      </c>
      <c r="B21" s="30"/>
      <c r="C21" s="31"/>
      <c r="D21" s="16"/>
      <c r="E21" s="5" t="s">
        <v>32</v>
      </c>
      <c r="F21" s="21">
        <f t="shared" si="0"/>
        <v>-449.93368361968157</v>
      </c>
      <c r="G21" s="22">
        <f t="shared" si="1"/>
        <v>-78.543007265577728</v>
      </c>
      <c r="H21" s="56" t="str">
        <f t="shared" si="2"/>
        <v>POINT -449.934,-78.543</v>
      </c>
      <c r="I21" s="57"/>
      <c r="J21" s="58"/>
      <c r="K21" s="28"/>
      <c r="L21" s="28"/>
      <c r="M21" s="28"/>
      <c r="N21" s="28"/>
      <c r="P21" s="25">
        <f>SQRT((B21-B5)^2+(C21-B6)^2)</f>
        <v>707.10678118654755</v>
      </c>
      <c r="Q21" s="25">
        <f>DEGREES(ATAN2((C21-B6),(B21-B5)))</f>
        <v>-135</v>
      </c>
      <c r="R21" s="25">
        <f>Q21+Q14</f>
        <v>-113.19859051364818</v>
      </c>
      <c r="S21" s="25">
        <f>B10+(SIN(RADIANS(R21))*P21)</f>
        <v>-449.93368361968157</v>
      </c>
      <c r="T21" s="25">
        <f>B11+(COS(RADIANS(R21))*P21)</f>
        <v>-78.543007265577728</v>
      </c>
      <c r="U21" s="25"/>
    </row>
    <row r="22" spans="1:25" ht="20.100000000000001" customHeight="1">
      <c r="A22" s="12" t="s">
        <v>12</v>
      </c>
      <c r="B22" s="30"/>
      <c r="C22" s="31"/>
      <c r="D22" s="16"/>
      <c r="E22" s="5" t="s">
        <v>33</v>
      </c>
      <c r="F22" s="21">
        <f t="shared" si="0"/>
        <v>-449.93368361968157</v>
      </c>
      <c r="G22" s="22">
        <f t="shared" si="1"/>
        <v>-78.543007265577728</v>
      </c>
      <c r="H22" s="56" t="str">
        <f t="shared" si="2"/>
        <v>POINT -449.934,-78.543</v>
      </c>
      <c r="I22" s="57"/>
      <c r="J22" s="58"/>
      <c r="K22" s="28"/>
      <c r="L22" s="28"/>
      <c r="M22" s="28"/>
      <c r="N22" s="28"/>
      <c r="P22" s="25">
        <f>SQRT((B22-B5)^2+(C22-B6)^2)</f>
        <v>707.10678118654755</v>
      </c>
      <c r="Q22" s="25">
        <f>DEGREES(ATAN2((C22-B6),(B22-B5)))</f>
        <v>-135</v>
      </c>
      <c r="R22" s="25">
        <f>Q22+Q14</f>
        <v>-113.19859051364818</v>
      </c>
      <c r="S22" s="25">
        <f>B10+(SIN(RADIANS(R22))*P22)</f>
        <v>-449.93368361968157</v>
      </c>
      <c r="T22" s="25">
        <f>B11+(COS(RADIANS(R22))*P22)</f>
        <v>-78.543007265577728</v>
      </c>
      <c r="U22" s="25"/>
    </row>
    <row r="23" spans="1:25" ht="20.100000000000001" customHeight="1">
      <c r="A23" s="12" t="s">
        <v>13</v>
      </c>
      <c r="B23" s="30"/>
      <c r="C23" s="31"/>
      <c r="D23" s="16"/>
      <c r="E23" s="5" t="s">
        <v>34</v>
      </c>
      <c r="F23" s="21">
        <f t="shared" si="0"/>
        <v>-449.93368361968157</v>
      </c>
      <c r="G23" s="22">
        <f t="shared" si="1"/>
        <v>-78.543007265577728</v>
      </c>
      <c r="H23" s="56" t="str">
        <f t="shared" si="2"/>
        <v>POINT -449.934,-78.543</v>
      </c>
      <c r="I23" s="57"/>
      <c r="J23" s="58"/>
      <c r="K23" s="28"/>
      <c r="L23" s="28"/>
      <c r="M23" s="28"/>
      <c r="N23" s="28"/>
      <c r="P23" s="25">
        <f>SQRT((B23-B5)^2+(C23-B6)^2)</f>
        <v>707.10678118654755</v>
      </c>
      <c r="Q23" s="25">
        <f>DEGREES(ATAN2((C23-B6),(B23-B5)))</f>
        <v>-135</v>
      </c>
      <c r="R23" s="25">
        <f>Q23+Q14</f>
        <v>-113.19859051364818</v>
      </c>
      <c r="S23" s="25">
        <f>B10+(SIN(RADIANS(R23))*P23)</f>
        <v>-449.93368361968157</v>
      </c>
      <c r="T23" s="25">
        <f>B11+(COS(RADIANS(R23))*P23)</f>
        <v>-78.543007265577728</v>
      </c>
      <c r="U23" s="25"/>
    </row>
    <row r="24" spans="1:25" ht="20.100000000000001" customHeight="1">
      <c r="A24" s="12" t="s">
        <v>14</v>
      </c>
      <c r="B24" s="30"/>
      <c r="C24" s="31"/>
      <c r="D24" s="16"/>
      <c r="E24" s="5" t="s">
        <v>35</v>
      </c>
      <c r="F24" s="21">
        <f t="shared" si="0"/>
        <v>-449.93368361968157</v>
      </c>
      <c r="G24" s="22">
        <f t="shared" si="1"/>
        <v>-78.543007265577728</v>
      </c>
      <c r="H24" s="56" t="str">
        <f t="shared" si="2"/>
        <v>POINT -449.934,-78.543</v>
      </c>
      <c r="I24" s="57"/>
      <c r="J24" s="58"/>
      <c r="K24" s="28"/>
      <c r="L24" s="28"/>
      <c r="M24" s="28"/>
      <c r="N24" s="28"/>
      <c r="P24" s="25">
        <f>SQRT((B24-B5)^2+(C24-B6)^2)</f>
        <v>707.10678118654755</v>
      </c>
      <c r="Q24" s="25">
        <f>DEGREES(ATAN2((C24-B6),(B24-B5)))</f>
        <v>-135</v>
      </c>
      <c r="R24" s="25">
        <f>Q24+Q14</f>
        <v>-113.19859051364818</v>
      </c>
      <c r="S24" s="25">
        <f>B10+(SIN(RADIANS(R24))*P24)</f>
        <v>-449.93368361968157</v>
      </c>
      <c r="T24" s="25">
        <f>B11+(COS(RADIANS(R24))*P24)</f>
        <v>-78.543007265577728</v>
      </c>
      <c r="U24" s="25"/>
    </row>
    <row r="25" spans="1:25" ht="20.100000000000001" customHeight="1">
      <c r="A25" s="12" t="s">
        <v>15</v>
      </c>
      <c r="B25" s="30"/>
      <c r="C25" s="31"/>
      <c r="D25" s="16"/>
      <c r="E25" s="5" t="s">
        <v>36</v>
      </c>
      <c r="F25" s="21">
        <f t="shared" si="0"/>
        <v>-449.93368361968157</v>
      </c>
      <c r="G25" s="22">
        <f t="shared" si="1"/>
        <v>-78.543007265577728</v>
      </c>
      <c r="H25" s="56" t="str">
        <f t="shared" si="2"/>
        <v>POINT -449.934,-78.543</v>
      </c>
      <c r="I25" s="57"/>
      <c r="J25" s="58"/>
      <c r="K25" s="28"/>
      <c r="L25" s="28"/>
      <c r="M25" s="28"/>
      <c r="N25" s="28"/>
      <c r="P25" s="25">
        <f>SQRT((B25-B5)^2+(C25-B6)^2)</f>
        <v>707.10678118654755</v>
      </c>
      <c r="Q25" s="25">
        <f>DEGREES(ATAN2((C25-B6),(B25-B5)))</f>
        <v>-135</v>
      </c>
      <c r="R25" s="25">
        <f>Q25+Q14</f>
        <v>-113.19859051364818</v>
      </c>
      <c r="S25" s="25">
        <f>B10+(SIN(RADIANS(R25))*P25)</f>
        <v>-449.93368361968157</v>
      </c>
      <c r="T25" s="25">
        <f>B11+(COS(RADIANS(R25))*P25)</f>
        <v>-78.543007265577728</v>
      </c>
      <c r="U25" s="25"/>
    </row>
    <row r="26" spans="1:25" ht="20.100000000000001" customHeight="1">
      <c r="A26" s="12" t="s">
        <v>16</v>
      </c>
      <c r="B26" s="30"/>
      <c r="C26" s="31"/>
      <c r="D26" s="16"/>
      <c r="E26" s="5" t="s">
        <v>37</v>
      </c>
      <c r="F26" s="21">
        <f t="shared" si="0"/>
        <v>-449.93368361968157</v>
      </c>
      <c r="G26" s="22">
        <f t="shared" si="1"/>
        <v>-78.543007265577728</v>
      </c>
      <c r="H26" s="56" t="str">
        <f t="shared" si="2"/>
        <v>POINT -449.934,-78.543</v>
      </c>
      <c r="I26" s="57"/>
      <c r="J26" s="58"/>
      <c r="K26" s="28"/>
      <c r="L26" s="28"/>
      <c r="M26" s="28"/>
      <c r="N26" s="28"/>
      <c r="P26" s="25">
        <f>SQRT((B26-B5)^2+(C26-B6)^2)</f>
        <v>707.10678118654755</v>
      </c>
      <c r="Q26" s="25">
        <f>DEGREES(ATAN2((C26-B6),(B26-B5)))</f>
        <v>-135</v>
      </c>
      <c r="R26" s="25">
        <f>Q26+Q14</f>
        <v>-113.19859051364818</v>
      </c>
      <c r="S26" s="25">
        <f>B10+(SIN(RADIANS(R26))*P26)</f>
        <v>-449.93368361968157</v>
      </c>
      <c r="T26" s="25">
        <f>B11+(COS(RADIANS(R26))*P26)</f>
        <v>-78.543007265577728</v>
      </c>
      <c r="U26" s="25"/>
    </row>
    <row r="27" spans="1:25" ht="20.100000000000001" customHeight="1">
      <c r="A27" s="12" t="s">
        <v>17</v>
      </c>
      <c r="B27" s="30"/>
      <c r="C27" s="31"/>
      <c r="D27" s="16"/>
      <c r="E27" s="5" t="s">
        <v>38</v>
      </c>
      <c r="F27" s="21">
        <f t="shared" si="0"/>
        <v>-449.93368361968157</v>
      </c>
      <c r="G27" s="22">
        <f t="shared" si="1"/>
        <v>-78.543007265577728</v>
      </c>
      <c r="H27" s="56" t="str">
        <f t="shared" si="2"/>
        <v>POINT -449.934,-78.543</v>
      </c>
      <c r="I27" s="57"/>
      <c r="J27" s="58"/>
      <c r="K27" s="28"/>
      <c r="L27" s="28"/>
      <c r="M27" s="28"/>
      <c r="N27" s="28"/>
      <c r="P27" s="25">
        <f>SQRT((B27-B5)^2+(C27-B6)^2)</f>
        <v>707.10678118654755</v>
      </c>
      <c r="Q27" s="25">
        <f>DEGREES(ATAN2((C27-B6),(B27-B5)))</f>
        <v>-135</v>
      </c>
      <c r="R27" s="25">
        <f>Q27+Q14</f>
        <v>-113.19859051364818</v>
      </c>
      <c r="S27" s="25">
        <f>B10+(SIN(RADIANS(R27))*P27)</f>
        <v>-449.93368361968157</v>
      </c>
      <c r="T27" s="25">
        <f>B11+(COS(RADIANS(R27))*P27)</f>
        <v>-78.543007265577728</v>
      </c>
      <c r="U27" s="25"/>
    </row>
    <row r="28" spans="1:25" s="33" customFormat="1" ht="20.100000000000001" customHeight="1">
      <c r="A28" s="12" t="s">
        <v>18</v>
      </c>
      <c r="B28" s="30"/>
      <c r="C28" s="31"/>
      <c r="D28" s="32"/>
      <c r="E28" s="5" t="s">
        <v>39</v>
      </c>
      <c r="F28" s="40">
        <f t="shared" si="0"/>
        <v>-449.93368361968157</v>
      </c>
      <c r="G28" s="41">
        <f t="shared" si="1"/>
        <v>-78.543007265577728</v>
      </c>
      <c r="H28" s="56" t="str">
        <f t="shared" si="2"/>
        <v>POINT -449.934,-78.543</v>
      </c>
      <c r="I28" s="57"/>
      <c r="J28" s="58"/>
      <c r="K28" s="28"/>
      <c r="L28" s="28"/>
      <c r="M28" s="28"/>
      <c r="N28" s="28"/>
      <c r="O28" s="28"/>
      <c r="P28" s="37">
        <f>SQRT((B28-B5)^2+(C28-B6)^2)</f>
        <v>707.10678118654755</v>
      </c>
      <c r="Q28" s="37">
        <f>DEGREES(ATAN2((C28-B6),(B28-B5)))</f>
        <v>-135</v>
      </c>
      <c r="R28" s="37">
        <f>Q28+Q14</f>
        <v>-113.19859051364818</v>
      </c>
      <c r="S28" s="37">
        <f>B10+(SIN(RADIANS(R28))*P28)</f>
        <v>-449.93368361968157</v>
      </c>
      <c r="T28" s="37">
        <f>B11+(COS(RADIANS(R28))*P28)</f>
        <v>-78.543007265577728</v>
      </c>
      <c r="U28" s="37"/>
      <c r="V28" s="28"/>
      <c r="W28" s="28"/>
      <c r="X28" s="28"/>
      <c r="Y28" s="28"/>
    </row>
    <row r="29" spans="1:25" ht="20.100000000000001" customHeight="1">
      <c r="A29" s="12" t="s">
        <v>19</v>
      </c>
      <c r="B29" s="30"/>
      <c r="C29" s="31"/>
      <c r="D29" s="16"/>
      <c r="E29" s="5" t="s">
        <v>40</v>
      </c>
      <c r="F29" s="21">
        <f t="shared" si="0"/>
        <v>-449.93368361968157</v>
      </c>
      <c r="G29" s="22">
        <f t="shared" si="1"/>
        <v>-78.543007265577728</v>
      </c>
      <c r="H29" s="56" t="str">
        <f t="shared" si="2"/>
        <v>POINT -449.934,-78.543</v>
      </c>
      <c r="I29" s="57"/>
      <c r="J29" s="58"/>
      <c r="K29" s="28"/>
      <c r="L29" s="28"/>
      <c r="M29" s="28"/>
      <c r="N29" s="28"/>
      <c r="P29" s="25">
        <f>SQRT((B29-B5)^2+(C29-B6)^2)</f>
        <v>707.10678118654755</v>
      </c>
      <c r="Q29" s="25">
        <f>DEGREES(ATAN2((C29-B6),(B29-B5)))</f>
        <v>-135</v>
      </c>
      <c r="R29" s="25">
        <f>Q29+Q14</f>
        <v>-113.19859051364818</v>
      </c>
      <c r="S29" s="25">
        <f>B10+(SIN(RADIANS(R29))*P29)</f>
        <v>-449.93368361968157</v>
      </c>
      <c r="T29" s="25">
        <f>B11+(COS(RADIANS(R29))*P29)</f>
        <v>-78.543007265577728</v>
      </c>
      <c r="U29" s="25"/>
    </row>
    <row r="30" spans="1:25" ht="20.100000000000001" customHeight="1">
      <c r="A30" s="12" t="s">
        <v>20</v>
      </c>
      <c r="B30" s="30"/>
      <c r="C30" s="31"/>
      <c r="D30" s="16"/>
      <c r="E30" s="5" t="s">
        <v>41</v>
      </c>
      <c r="F30" s="21">
        <f t="shared" si="0"/>
        <v>-449.93368361968157</v>
      </c>
      <c r="G30" s="22">
        <f t="shared" si="1"/>
        <v>-78.543007265577728</v>
      </c>
      <c r="H30" s="56" t="str">
        <f t="shared" si="2"/>
        <v>POINT -449.934,-78.543</v>
      </c>
      <c r="I30" s="57"/>
      <c r="J30" s="58"/>
      <c r="K30" s="28"/>
      <c r="L30" s="28"/>
      <c r="M30" s="28"/>
      <c r="N30" s="28"/>
      <c r="P30" s="25">
        <f>SQRT((B30-B5)^2+(C30-B6)^2)</f>
        <v>707.10678118654755</v>
      </c>
      <c r="Q30" s="25">
        <f>DEGREES(ATAN2((C30-B6),(B30-B5)))</f>
        <v>-135</v>
      </c>
      <c r="R30" s="25">
        <f>Q30+Q14</f>
        <v>-113.19859051364818</v>
      </c>
      <c r="S30" s="25">
        <f>B10+(SIN(RADIANS(R30))*P30)</f>
        <v>-449.93368361968157</v>
      </c>
      <c r="T30" s="25">
        <f>B11+(COS(RADIANS(R30))*P30)</f>
        <v>-78.543007265577728</v>
      </c>
      <c r="U30" s="25"/>
    </row>
    <row r="31" spans="1:25" ht="20.100000000000001" customHeight="1">
      <c r="A31" s="12" t="s">
        <v>21</v>
      </c>
      <c r="B31" s="30"/>
      <c r="C31" s="31"/>
      <c r="D31" s="16"/>
      <c r="E31" s="5" t="s">
        <v>42</v>
      </c>
      <c r="F31" s="21">
        <f t="shared" si="0"/>
        <v>-449.93368361968157</v>
      </c>
      <c r="G31" s="22">
        <f t="shared" si="1"/>
        <v>-78.543007265577728</v>
      </c>
      <c r="H31" s="56" t="str">
        <f t="shared" si="2"/>
        <v>POINT -449.934,-78.543</v>
      </c>
      <c r="I31" s="57"/>
      <c r="J31" s="58"/>
      <c r="K31" s="28"/>
      <c r="L31" s="28"/>
      <c r="M31" s="28"/>
      <c r="N31" s="28"/>
      <c r="P31" s="25">
        <f>SQRT((B31-B5)^2+(C31-B6)^2)</f>
        <v>707.10678118654755</v>
      </c>
      <c r="Q31" s="25">
        <f>DEGREES(ATAN2((C31-B6),(B31-B5)))</f>
        <v>-135</v>
      </c>
      <c r="R31" s="25">
        <f>Q31+Q14</f>
        <v>-113.19859051364818</v>
      </c>
      <c r="S31" s="25">
        <f>B10+(SIN(RADIANS(R31))*P31)</f>
        <v>-449.93368361968157</v>
      </c>
      <c r="T31" s="25">
        <f>B11+(COS(RADIANS(R31))*P31)</f>
        <v>-78.543007265577728</v>
      </c>
      <c r="U31" s="25"/>
    </row>
    <row r="32" spans="1:25" ht="20.100000000000001" customHeight="1">
      <c r="A32" s="12" t="s">
        <v>22</v>
      </c>
      <c r="B32" s="30"/>
      <c r="C32" s="31"/>
      <c r="D32" s="16"/>
      <c r="E32" s="5" t="s">
        <v>43</v>
      </c>
      <c r="F32" s="21">
        <f t="shared" si="0"/>
        <v>-449.93368361968157</v>
      </c>
      <c r="G32" s="22">
        <f t="shared" si="1"/>
        <v>-78.543007265577728</v>
      </c>
      <c r="H32" s="56" t="str">
        <f t="shared" si="2"/>
        <v>POINT -449.934,-78.543</v>
      </c>
      <c r="I32" s="57"/>
      <c r="J32" s="58"/>
      <c r="K32" s="28"/>
      <c r="L32" s="28"/>
      <c r="M32" s="28"/>
      <c r="N32" s="28"/>
      <c r="P32" s="25">
        <f>SQRT((B32-B5)^2+(C32-B6)^2)</f>
        <v>707.10678118654755</v>
      </c>
      <c r="Q32" s="25">
        <f>DEGREES(ATAN2((C32-B6),(B32-B5)))</f>
        <v>-135</v>
      </c>
      <c r="R32" s="25">
        <f>Q32+Q14</f>
        <v>-113.19859051364818</v>
      </c>
      <c r="S32" s="25">
        <f>B10+(SIN(RADIANS(R32))*P32)</f>
        <v>-449.93368361968157</v>
      </c>
      <c r="T32" s="25">
        <f>B11+(COS(RADIANS(R32))*P32)</f>
        <v>-78.543007265577728</v>
      </c>
      <c r="U32" s="25"/>
    </row>
    <row r="33" spans="1:21" ht="20.100000000000001" customHeight="1">
      <c r="A33" s="12" t="s">
        <v>23</v>
      </c>
      <c r="B33" s="30"/>
      <c r="C33" s="31"/>
      <c r="D33" s="16"/>
      <c r="E33" s="5" t="s">
        <v>44</v>
      </c>
      <c r="F33" s="21">
        <f t="shared" si="0"/>
        <v>-449.93368361968157</v>
      </c>
      <c r="G33" s="22">
        <f t="shared" si="1"/>
        <v>-78.543007265577728</v>
      </c>
      <c r="H33" s="56" t="str">
        <f t="shared" si="2"/>
        <v>POINT -449.934,-78.543</v>
      </c>
      <c r="I33" s="57"/>
      <c r="J33" s="58"/>
      <c r="K33" s="28"/>
      <c r="L33" s="28"/>
      <c r="M33" s="28"/>
      <c r="N33" s="28"/>
      <c r="P33" s="25">
        <f>SQRT((B33-B5)^2+(C33-B6)^2)</f>
        <v>707.10678118654755</v>
      </c>
      <c r="Q33" s="25">
        <f>DEGREES(ATAN2((C33-B6),(B33-B5)))</f>
        <v>-135</v>
      </c>
      <c r="R33" s="25">
        <f>Q33+Q14</f>
        <v>-113.19859051364818</v>
      </c>
      <c r="S33" s="25">
        <f>B10+(SIN(RADIANS(R33))*P33)</f>
        <v>-449.93368361968157</v>
      </c>
      <c r="T33" s="25">
        <f>B11+(COS(RADIANS(R33))*P33)</f>
        <v>-78.543007265577728</v>
      </c>
      <c r="U33" s="25"/>
    </row>
    <row r="34" spans="1:21" ht="20.100000000000001" customHeight="1">
      <c r="A34" s="12" t="s">
        <v>24</v>
      </c>
      <c r="B34" s="30"/>
      <c r="C34" s="31"/>
      <c r="D34" s="16"/>
      <c r="E34" s="5" t="s">
        <v>45</v>
      </c>
      <c r="F34" s="21">
        <f t="shared" si="0"/>
        <v>-449.93368361968157</v>
      </c>
      <c r="G34" s="22">
        <f t="shared" si="1"/>
        <v>-78.543007265577728</v>
      </c>
      <c r="H34" s="56" t="str">
        <f t="shared" si="2"/>
        <v>POINT -449.934,-78.543</v>
      </c>
      <c r="I34" s="57"/>
      <c r="J34" s="58"/>
      <c r="K34" s="28"/>
      <c r="L34" s="28"/>
      <c r="M34" s="28"/>
      <c r="N34" s="28"/>
      <c r="P34" s="25">
        <f>SQRT((B34-B5)^2+(C34-B6)^2)</f>
        <v>707.10678118654755</v>
      </c>
      <c r="Q34" s="25">
        <f>DEGREES(ATAN2((C34-B6),(B34-B5)))</f>
        <v>-135</v>
      </c>
      <c r="R34" s="25">
        <f>Q34+Q14</f>
        <v>-113.19859051364818</v>
      </c>
      <c r="S34" s="25">
        <f>B10+(SIN(RADIANS(R34))*P34)</f>
        <v>-449.93368361968157</v>
      </c>
      <c r="T34" s="25">
        <f>B11+(COS(RADIANS(R34))*P34)</f>
        <v>-78.543007265577728</v>
      </c>
      <c r="U34" s="25"/>
    </row>
    <row r="35" spans="1:21" ht="20.100000000000001" customHeight="1">
      <c r="A35" s="12" t="s">
        <v>25</v>
      </c>
      <c r="B35" s="30"/>
      <c r="C35" s="31"/>
      <c r="D35" s="16"/>
      <c r="E35" s="5" t="s">
        <v>46</v>
      </c>
      <c r="F35" s="21">
        <f t="shared" si="0"/>
        <v>-449.93368361968157</v>
      </c>
      <c r="G35" s="22">
        <f t="shared" si="1"/>
        <v>-78.543007265577728</v>
      </c>
      <c r="H35" s="56" t="str">
        <f t="shared" si="2"/>
        <v>POINT -449.934,-78.543</v>
      </c>
      <c r="I35" s="57"/>
      <c r="J35" s="58"/>
      <c r="K35" s="28"/>
      <c r="L35" s="28"/>
      <c r="M35" s="28"/>
      <c r="N35" s="28"/>
      <c r="P35" s="25">
        <f>SQRT((B35-B5)^2+(C35-B6)^2)</f>
        <v>707.10678118654755</v>
      </c>
      <c r="Q35" s="25">
        <f>DEGREES(ATAN2((C35-B6),(B35-B5)))</f>
        <v>-135</v>
      </c>
      <c r="R35" s="25">
        <f>Q35+Q14</f>
        <v>-113.19859051364818</v>
      </c>
      <c r="S35" s="25">
        <f>B10+(SIN(RADIANS(R35))*P35)</f>
        <v>-449.93368361968157</v>
      </c>
      <c r="T35" s="25">
        <f>B11+(COS(RADIANS(R35))*P35)</f>
        <v>-78.543007265577728</v>
      </c>
      <c r="U35" s="25"/>
    </row>
    <row r="36" spans="1:21" ht="20.100000000000001" customHeight="1">
      <c r="A36" s="12" t="s">
        <v>26</v>
      </c>
      <c r="B36" s="30"/>
      <c r="C36" s="31"/>
      <c r="D36" s="16"/>
      <c r="E36" s="5" t="s">
        <v>47</v>
      </c>
      <c r="F36" s="21">
        <f t="shared" si="0"/>
        <v>-449.93368361968157</v>
      </c>
      <c r="G36" s="22">
        <f t="shared" si="1"/>
        <v>-78.543007265577728</v>
      </c>
      <c r="H36" s="56" t="str">
        <f t="shared" si="2"/>
        <v>POINT -449.934,-78.543</v>
      </c>
      <c r="I36" s="57"/>
      <c r="J36" s="58"/>
      <c r="K36" s="28"/>
      <c r="L36" s="28"/>
      <c r="M36" s="28"/>
      <c r="N36" s="28"/>
      <c r="P36" s="25">
        <f>SQRT((B36-B5)^2+(C36-B6)^2)</f>
        <v>707.10678118654755</v>
      </c>
      <c r="Q36" s="25">
        <f>DEGREES(ATAN2((C36-B6),(B36-B5)))</f>
        <v>-135</v>
      </c>
      <c r="R36" s="25">
        <f>Q36+Q14</f>
        <v>-113.19859051364818</v>
      </c>
      <c r="S36" s="25">
        <f>B10+(SIN(RADIANS(R36))*P36)</f>
        <v>-449.93368361968157</v>
      </c>
      <c r="T36" s="25">
        <f>B11+(COS(RADIANS(R36))*P36)</f>
        <v>-78.543007265577728</v>
      </c>
      <c r="U36" s="25"/>
    </row>
    <row r="37" spans="1:21" ht="20.100000000000001" customHeight="1" thickBot="1">
      <c r="A37" s="13" t="s">
        <v>27</v>
      </c>
      <c r="B37" s="30"/>
      <c r="C37" s="31"/>
      <c r="D37" s="17"/>
      <c r="E37" s="6" t="s">
        <v>48</v>
      </c>
      <c r="F37" s="21">
        <f t="shared" si="0"/>
        <v>-449.93368361968157</v>
      </c>
      <c r="G37" s="22">
        <f t="shared" si="1"/>
        <v>-78.543007265577728</v>
      </c>
      <c r="H37" s="56" t="str">
        <f t="shared" si="2"/>
        <v>POINT -449.934,-78.543</v>
      </c>
      <c r="I37" s="57"/>
      <c r="J37" s="58"/>
      <c r="K37" s="28"/>
      <c r="L37" s="28"/>
      <c r="M37" s="28"/>
      <c r="N37" s="28"/>
      <c r="P37" s="25">
        <f>SQRT((B37-B5)^2+(C37-B6)^2)</f>
        <v>707.10678118654755</v>
      </c>
      <c r="Q37" s="25">
        <f>DEGREES(ATAN2((C37-B6),(B37-B5)))</f>
        <v>-135</v>
      </c>
      <c r="R37" s="25">
        <f>Q37+Q14</f>
        <v>-113.19859051364818</v>
      </c>
      <c r="S37" s="25">
        <f>B10+(SIN(RADIANS(R37))*P37)</f>
        <v>-449.93368361968157</v>
      </c>
      <c r="T37" s="25">
        <f>B11+(COS(RADIANS(R37))*P37)</f>
        <v>-78.543007265577728</v>
      </c>
      <c r="U37" s="25"/>
    </row>
    <row r="38" spans="1:21" ht="15.75" thickTop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2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2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2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2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2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2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2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2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2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2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</sheetData>
  <sheetProtection password="C935" sheet="1" objects="1" scenarios="1" formatCells="0" formatColumns="0" formatRows="0" insertColumns="0" insertRows="0" insertHyperlinks="0" deleteColumns="0" deleteRows="0" sort="0" autoFilter="0" pivotTables="0"/>
  <mergeCells count="41">
    <mergeCell ref="A13:H13"/>
    <mergeCell ref="A14:D14"/>
    <mergeCell ref="F14:H14"/>
    <mergeCell ref="H32:J32"/>
    <mergeCell ref="H33:J33"/>
    <mergeCell ref="H20:J20"/>
    <mergeCell ref="H21:J21"/>
    <mergeCell ref="H22:J22"/>
    <mergeCell ref="H23:J23"/>
    <mergeCell ref="H24:J24"/>
    <mergeCell ref="H25:J25"/>
    <mergeCell ref="A16:D16"/>
    <mergeCell ref="E16:G16"/>
    <mergeCell ref="H18:J18"/>
    <mergeCell ref="H19:J19"/>
    <mergeCell ref="H16:J17"/>
    <mergeCell ref="H34:J34"/>
    <mergeCell ref="H35:J35"/>
    <mergeCell ref="H36:J36"/>
    <mergeCell ref="H37:J37"/>
    <mergeCell ref="H26:J26"/>
    <mergeCell ref="H27:J27"/>
    <mergeCell ref="H28:J28"/>
    <mergeCell ref="H29:J29"/>
    <mergeCell ref="H30:J30"/>
    <mergeCell ref="H31:J31"/>
    <mergeCell ref="A1:H2"/>
    <mergeCell ref="B11:D11"/>
    <mergeCell ref="F11:H11"/>
    <mergeCell ref="A3:H3"/>
    <mergeCell ref="A4:D4"/>
    <mergeCell ref="E4:H4"/>
    <mergeCell ref="B5:D5"/>
    <mergeCell ref="F5:H5"/>
    <mergeCell ref="B6:D6"/>
    <mergeCell ref="F6:H6"/>
    <mergeCell ref="A8:H8"/>
    <mergeCell ref="A9:D9"/>
    <mergeCell ref="E9:H9"/>
    <mergeCell ref="B10:D10"/>
    <mergeCell ref="F10:H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2016-12-17T05:59:11Z</dcterms:modified>
</cp:coreProperties>
</file>