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 CLESF FY 2018-19 Budget Plan" sheetId="1" r:id="rId1"/>
    <sheet name="Sheet1" sheetId="2" r:id="rId2"/>
    <sheet name="Sheet2" sheetId="3" r:id="rId3"/>
    <sheet name="Sheet3" sheetId="4" r:id="rId4"/>
    <sheet name="Total" sheetId="5" r:id="rId5"/>
  </sheets>
  <definedNames>
    <definedName name="_xlfn._FV" hidden="1">#NAME?</definedName>
    <definedName name="_xlnm.Print_Titles" localSheetId="2">'Sheet2'!$1:$1</definedName>
  </definedNames>
  <calcPr fullCalcOnLoad="1"/>
</workbook>
</file>

<file path=xl/sharedStrings.xml><?xml version="1.0" encoding="utf-8"?>
<sst xmlns="http://schemas.openxmlformats.org/spreadsheetml/2006/main" count="163" uniqueCount="145">
  <si>
    <t>Actual</t>
  </si>
  <si>
    <t>Income</t>
  </si>
  <si>
    <t>Total Income</t>
  </si>
  <si>
    <t>Expenses</t>
  </si>
  <si>
    <t>Total Expenses</t>
  </si>
  <si>
    <t>Net Operating Income</t>
  </si>
  <si>
    <t>Proposal</t>
  </si>
  <si>
    <t>Totals</t>
  </si>
  <si>
    <t>WASRC</t>
  </si>
  <si>
    <t>FY2010- Budget Planning</t>
  </si>
  <si>
    <t>Totals Page</t>
  </si>
  <si>
    <t>Motor Cycle Raffle</t>
  </si>
  <si>
    <t>Uncategorized (Donations)</t>
  </si>
  <si>
    <t>Contingency</t>
  </si>
  <si>
    <t>Fund Raising (April 28, 2018)</t>
  </si>
  <si>
    <t>Items in support of April 28 Party</t>
  </si>
  <si>
    <t>Gifts etc. for special occasions</t>
  </si>
  <si>
    <t xml:space="preserve">Marketing and PR </t>
  </si>
  <si>
    <t>Purchase Motor Cycle for Raffle</t>
  </si>
  <si>
    <t>Equipment for Camano Deputies</t>
  </si>
  <si>
    <t>Equipment for State Park Services</t>
  </si>
  <si>
    <t>Christmas Shop with a Cop Program</t>
  </si>
  <si>
    <t>Items in Support of April 28, 2018 event</t>
  </si>
  <si>
    <t>Current Bank balance</t>
  </si>
  <si>
    <t>Silent Auction</t>
  </si>
  <si>
    <t>Car Sale (Earl's)</t>
  </si>
  <si>
    <t>Felici</t>
  </si>
  <si>
    <t>Beth Newton</t>
  </si>
  <si>
    <t>Bill Richards</t>
  </si>
  <si>
    <t>Jim Ayers</t>
  </si>
  <si>
    <t>McCarthy</t>
  </si>
  <si>
    <t>Doug Nelson</t>
  </si>
  <si>
    <t>Lee Taylor</t>
  </si>
  <si>
    <t>Left over Food sale</t>
  </si>
  <si>
    <t>Uncategorized (Donations- $$$)</t>
  </si>
  <si>
    <t>EXPENSES Occuring during Fiscal Year 2018-19</t>
  </si>
  <si>
    <t>Glenn Morse</t>
  </si>
  <si>
    <t>Date</t>
  </si>
  <si>
    <t xml:space="preserve">   Cash drawn/Check # 1208</t>
  </si>
  <si>
    <t>Jill Johnson</t>
  </si>
  <si>
    <t xml:space="preserve">   SCP uniform for Rankin</t>
  </si>
  <si>
    <t xml:space="preserve">  Cost to copy Cham of Comm. doc.- Glenn</t>
  </si>
  <si>
    <t>Compton (4/25)</t>
  </si>
  <si>
    <t xml:space="preserve">  Master Lock $39.68, 2 Security Boxes $79.32</t>
  </si>
  <si>
    <t xml:space="preserve">  </t>
  </si>
  <si>
    <t>Larry Comp - Check # 1205</t>
  </si>
  <si>
    <t xml:space="preserve">   Food Cost per Diana Wallin Check # 1202</t>
  </si>
  <si>
    <t xml:space="preserve">   Musician (Ford) per Earl Barnard - Cash</t>
  </si>
  <si>
    <t>Amazon Smile 5/18/2018</t>
  </si>
  <si>
    <t>Junior Deputy badge</t>
  </si>
  <si>
    <t>SCP Uniform</t>
  </si>
  <si>
    <t>Junior Deputy badges</t>
  </si>
  <si>
    <t xml:space="preserve">   UPS Store/Check (Copies) # 1204</t>
  </si>
  <si>
    <t xml:space="preserve">   Office Depot/Check (Envelops) # 1207</t>
  </si>
  <si>
    <t xml:space="preserve">   Party City/Check (Table Setting )# 1206</t>
  </si>
  <si>
    <t xml:space="preserve">    Motor Cycle</t>
  </si>
  <si>
    <t xml:space="preserve">   Raffle Tickets</t>
  </si>
  <si>
    <t>Windermere</t>
  </si>
  <si>
    <t>Poker night</t>
  </si>
  <si>
    <t>Raffle Ticket sales</t>
  </si>
  <si>
    <t xml:space="preserve">   April 4, 2018</t>
  </si>
  <si>
    <t xml:space="preserve">   April 28, 2018</t>
  </si>
  <si>
    <t xml:space="preserve">   May 7, 2018</t>
  </si>
  <si>
    <t xml:space="preserve">   June 2, 2018</t>
  </si>
  <si>
    <t>Finger print detail</t>
  </si>
  <si>
    <t>Beer &amp; Brauts</t>
  </si>
  <si>
    <t>Net Profit on Motor Cycle Sales</t>
  </si>
  <si>
    <t>Finger Printing Supplies</t>
  </si>
  <si>
    <t>Items to support 740 SCP Car</t>
  </si>
  <si>
    <t>Items to support 740 SCP car</t>
  </si>
  <si>
    <t xml:space="preserve">  Gift for Park Ranger</t>
  </si>
  <si>
    <t>Safety Vest Program</t>
  </si>
  <si>
    <t xml:space="preserve">   Holster for car phone Ck # 1210/Larry Comp</t>
  </si>
  <si>
    <t>Larry Comp</t>
  </si>
  <si>
    <t xml:space="preserve"> Diana Wallin Chk # 1211</t>
  </si>
  <si>
    <t>Eagle's NestI-Invoice#5169)Ck #</t>
  </si>
  <si>
    <t>IGA</t>
  </si>
  <si>
    <t>Purchase Motor Cycle+Raffle Tickets</t>
  </si>
  <si>
    <t xml:space="preserve"> Diana Wallin Chk # 1213</t>
  </si>
  <si>
    <t xml:space="preserve"> Event (Fundraising details) plus other donations</t>
  </si>
  <si>
    <t>NNO Camano</t>
  </si>
  <si>
    <t xml:space="preserve">   Aug.  7, 2018 </t>
  </si>
  <si>
    <t xml:space="preserve">   Aug. 11, 2018</t>
  </si>
  <si>
    <t xml:space="preserve">   Aug. 8, 2018</t>
  </si>
  <si>
    <t>Amazon Smile 8/13/2018</t>
  </si>
  <si>
    <t>Angela Mendolia(Cycle winner)</t>
  </si>
  <si>
    <t>3 year web subscription</t>
  </si>
  <si>
    <t xml:space="preserve">   Viking Booster Kit for SCP Car 740</t>
  </si>
  <si>
    <t>Difference</t>
  </si>
  <si>
    <t xml:space="preserve">  Ink pads (2) Check # 1215</t>
  </si>
  <si>
    <t>Directors &amp; Officers Insurance Check # 1216</t>
  </si>
  <si>
    <t xml:space="preserve">   Eagle's Nest-Name emboidering Ck#1217</t>
  </si>
  <si>
    <t xml:space="preserve">      Total Expenses for Fiscal Year 2018</t>
  </si>
  <si>
    <t>Utsalady Ladies Aid</t>
  </si>
  <si>
    <t>Glenn Morse (Shop with a Cop)</t>
  </si>
  <si>
    <t>Bill &amp; Cindy Richards</t>
  </si>
  <si>
    <t>Gerry Albin (Vests)</t>
  </si>
  <si>
    <t xml:space="preserve">  Cash Ck # 1220 (Shopping @ Walmart w/ Bill)</t>
  </si>
  <si>
    <t>Susan Perry +1 360-387-6317</t>
  </si>
  <si>
    <t xml:space="preserve">  Brochure for June 2 Beer &amp; Brauts Ck #1209</t>
  </si>
  <si>
    <t xml:space="preserve">  Business card</t>
  </si>
  <si>
    <t xml:space="preserve">  Printer - Ck # 1223</t>
  </si>
  <si>
    <t xml:space="preserve">  Gift basket for Jeff Myers</t>
  </si>
  <si>
    <t xml:space="preserve">  Plaque for recognizing Marla &amp; Randy</t>
  </si>
  <si>
    <t xml:space="preserve">  Plaque for Mark Brown</t>
  </si>
  <si>
    <t>Eagle's NestI-Invoice#????)Ck #1221</t>
  </si>
  <si>
    <t>Rob McCarthy+$10.00 by</t>
  </si>
  <si>
    <t>a Walking pedestrian</t>
  </si>
  <si>
    <t xml:space="preserve">   Lee Taylor for iPhone 12V charger/Ck# 1224</t>
  </si>
  <si>
    <t>Chamber of Commerce Membership Ch # 1226</t>
  </si>
  <si>
    <t xml:space="preserve">D &amp; O Ins. and Chmbber of Commerce Member </t>
  </si>
  <si>
    <t>D &amp; O Ins. &amp; Chamber of Commerce</t>
  </si>
  <si>
    <t xml:space="preserve">  Cash Ck # 1228 (shopping by Deputy - Jose)</t>
  </si>
  <si>
    <t xml:space="preserve">  Cash Ck # 1222 (Shopping by 8 Deputies-Bill)</t>
  </si>
  <si>
    <t>Stanwood Bowling Alley &amp; Gift    (plaque for Randy &amp; Marla's recognition)</t>
  </si>
  <si>
    <t xml:space="preserve">  Two Frames &amp; parchment papers for Scott H.</t>
  </si>
  <si>
    <t xml:space="preserve"> Ck # 1225 C. W. Nielson Mfg. Corp. - Chehalis, Wa</t>
  </si>
  <si>
    <t>Ck # 1223 has two other items (Engraving of plaque for Mark Brown 27.13 &amp; Business card 18.67) lumped into to make it $160.80</t>
  </si>
  <si>
    <t>For Safety Vests</t>
  </si>
  <si>
    <t xml:space="preserve">  Badge for Mark Brown's retirement</t>
  </si>
  <si>
    <t>Ck # 1231 Bill richards</t>
  </si>
  <si>
    <t xml:space="preserve">  Flowers for Kathi Philips &amp; Maureen Barnard</t>
  </si>
  <si>
    <t>Ck # 1227  Dixie Prasad</t>
  </si>
  <si>
    <t xml:space="preserve">Ck # 1229 Glenn Morse  </t>
  </si>
  <si>
    <t>Feb. 4, 2019</t>
  </si>
  <si>
    <t>Winter Pot Luck</t>
  </si>
  <si>
    <t xml:space="preserve">  Eagle's Nest for 2 SCP Uniforms Ck#1229</t>
  </si>
  <si>
    <t>Peddle Car - 2019 raffling</t>
  </si>
  <si>
    <t xml:space="preserve">   Susie for Mail run log books Ck#1234</t>
  </si>
  <si>
    <t xml:space="preserve">  Fees to register w/ Secretary of State</t>
  </si>
  <si>
    <t xml:space="preserve">  Post Box Rental &amp; Office Supplies Ck#1230</t>
  </si>
  <si>
    <t>Office Supplies (P.O.Box &amp; SOS registration)</t>
  </si>
  <si>
    <t xml:space="preserve"> Office Supp (P.O.Box &amp; SOS registra)</t>
  </si>
  <si>
    <t xml:space="preserve">  Meat - Glenn Ck#1236</t>
  </si>
  <si>
    <t xml:space="preserve">  Table cloth, Cofee/Water - Earl Ck#1236</t>
  </si>
  <si>
    <t>At Winter Pot Luck</t>
  </si>
  <si>
    <t>At Camano Car Show</t>
  </si>
  <si>
    <t>April $174, May $112, June $80, July $ $62.</t>
  </si>
  <si>
    <t>Est. Expense</t>
  </si>
  <si>
    <t xml:space="preserve"> </t>
  </si>
  <si>
    <t>INCOME/EXPENSE</t>
  </si>
  <si>
    <t>CLESF FY2018-2019</t>
  </si>
  <si>
    <t>% of Expense</t>
  </si>
  <si>
    <t xml:space="preserve">   Cash card to help Camano citizen CK# 1238</t>
  </si>
  <si>
    <t xml:space="preserve">  Cash card to help Camano citizen CK# 1238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</si>
</sst>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* @_)"/>
    <numFmt numFmtId="165" formatCode="#,##0.000_);[Red]\(#,##0.000\)"/>
    <numFmt numFmtId="166" formatCode="#,##0.0000_);[Red]\(#,##0.0000\)"/>
    <numFmt numFmtId="167" formatCode="#,##0.00000_);[Red]\(#,##0.00000\)"/>
    <numFmt numFmtId="168" formatCode="#,##0.000000_);[Red]\(#,##0.000000\)"/>
    <numFmt numFmtId="169" formatCode="#,##0.0_);[Red]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0" fontId="0" fillId="0" borderId="0" xfId="42" applyNumberFormat="1" applyFont="1" applyAlignment="1">
      <alignment/>
    </xf>
    <xf numFmtId="40" fontId="4" fillId="0" borderId="0" xfId="42" applyNumberFormat="1" applyFont="1" applyFill="1" applyAlignment="1">
      <alignment horizontal="right"/>
    </xf>
    <xf numFmtId="40" fontId="3" fillId="0" borderId="11" xfId="42" applyNumberFormat="1" applyFont="1" applyFill="1" applyBorder="1" applyAlignment="1">
      <alignment horizontal="right"/>
    </xf>
    <xf numFmtId="40" fontId="3" fillId="0" borderId="12" xfId="42" applyNumberFormat="1" applyFont="1" applyFill="1" applyBorder="1" applyAlignment="1">
      <alignment horizontal="right"/>
    </xf>
    <xf numFmtId="9" fontId="4" fillId="0" borderId="0" xfId="59" applyFont="1" applyFill="1" applyAlignment="1">
      <alignment horizontal="right"/>
    </xf>
    <xf numFmtId="9" fontId="3" fillId="0" borderId="11" xfId="59" applyFont="1" applyFill="1" applyBorder="1" applyAlignment="1">
      <alignment horizontal="right"/>
    </xf>
    <xf numFmtId="9" fontId="3" fillId="0" borderId="12" xfId="59" applyFont="1" applyFill="1" applyBorder="1" applyAlignment="1">
      <alignment horizontal="right"/>
    </xf>
    <xf numFmtId="10" fontId="5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40" fontId="0" fillId="0" borderId="0" xfId="0" applyNumberFormat="1" applyAlignment="1">
      <alignment/>
    </xf>
    <xf numFmtId="9" fontId="4" fillId="0" borderId="0" xfId="59" applyFont="1" applyFill="1" applyAlignment="1">
      <alignment/>
    </xf>
    <xf numFmtId="40" fontId="0" fillId="0" borderId="0" xfId="42" applyNumberFormat="1" applyFont="1" applyAlignment="1">
      <alignment/>
    </xf>
    <xf numFmtId="0" fontId="7" fillId="0" borderId="0" xfId="0" applyFont="1" applyAlignment="1">
      <alignment vertical="center"/>
    </xf>
    <xf numFmtId="44" fontId="0" fillId="0" borderId="0" xfId="44" applyFont="1" applyAlignment="1">
      <alignment/>
    </xf>
    <xf numFmtId="44" fontId="6" fillId="0" borderId="0" xfId="44" applyFont="1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44" fontId="0" fillId="0" borderId="0" xfId="44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4" fontId="4" fillId="0" borderId="0" xfId="44" applyFont="1" applyFill="1" applyAlignment="1">
      <alignment/>
    </xf>
    <xf numFmtId="44" fontId="52" fillId="0" borderId="0" xfId="44" applyFont="1" applyFill="1" applyAlignment="1">
      <alignment/>
    </xf>
    <xf numFmtId="44" fontId="4" fillId="0" borderId="13" xfId="44" applyFont="1" applyFill="1" applyBorder="1" applyAlignment="1">
      <alignment/>
    </xf>
    <xf numFmtId="44" fontId="0" fillId="0" borderId="0" xfId="44" applyFont="1" applyAlignment="1">
      <alignment/>
    </xf>
    <xf numFmtId="44" fontId="8" fillId="0" borderId="0" xfId="44" applyFont="1" applyAlignment="1">
      <alignment/>
    </xf>
    <xf numFmtId="44" fontId="4" fillId="0" borderId="0" xfId="44" applyFont="1" applyFill="1" applyAlignment="1">
      <alignment horizontal="right"/>
    </xf>
    <xf numFmtId="44" fontId="3" fillId="0" borderId="11" xfId="44" applyFont="1" applyFill="1" applyBorder="1" applyAlignment="1">
      <alignment horizontal="right"/>
    </xf>
    <xf numFmtId="44" fontId="3" fillId="0" borderId="12" xfId="44" applyFont="1" applyFill="1" applyBorder="1" applyAlignment="1">
      <alignment horizontal="right"/>
    </xf>
    <xf numFmtId="40" fontId="0" fillId="0" borderId="0" xfId="42" applyNumberFormat="1" applyFont="1" applyAlignment="1">
      <alignment/>
    </xf>
    <xf numFmtId="10" fontId="9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53" fillId="0" borderId="0" xfId="44" applyFont="1" applyFill="1" applyAlignment="1">
      <alignment horizontal="right"/>
    </xf>
    <xf numFmtId="44" fontId="54" fillId="0" borderId="11" xfId="44" applyFont="1" applyFill="1" applyBorder="1" applyAlignment="1">
      <alignment horizontal="right"/>
    </xf>
    <xf numFmtId="44" fontId="54" fillId="0" borderId="12" xfId="44" applyFont="1" applyFill="1" applyBorder="1" applyAlignment="1">
      <alignment horizontal="right"/>
    </xf>
    <xf numFmtId="9" fontId="4" fillId="0" borderId="0" xfId="59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44" fontId="4" fillId="0" borderId="0" xfId="44" applyFont="1" applyFill="1" applyAlignment="1">
      <alignment/>
    </xf>
    <xf numFmtId="44" fontId="52" fillId="0" borderId="0" xfId="44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9" fontId="3" fillId="0" borderId="11" xfId="59" applyFont="1" applyFill="1" applyBorder="1" applyAlignment="1">
      <alignment/>
    </xf>
    <xf numFmtId="44" fontId="3" fillId="0" borderId="11" xfId="44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40" fontId="4" fillId="0" borderId="0" xfId="42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 wrapText="1"/>
    </xf>
    <xf numFmtId="44" fontId="4" fillId="33" borderId="0" xfId="44" applyFont="1" applyFill="1" applyAlignment="1">
      <alignment/>
    </xf>
    <xf numFmtId="44" fontId="3" fillId="0" borderId="12" xfId="44" applyFont="1" applyFill="1" applyBorder="1" applyAlignment="1">
      <alignment/>
    </xf>
    <xf numFmtId="9" fontId="3" fillId="0" borderId="12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0"/>
  <sheetViews>
    <sheetView tabSelected="1" zoomScale="120" zoomScaleNormal="120" zoomScalePageLayoutView="0" workbookViewId="0" topLeftCell="A1">
      <selection activeCell="G14" sqref="G14"/>
    </sheetView>
  </sheetViews>
  <sheetFormatPr defaultColWidth="9.140625" defaultRowHeight="12.75"/>
  <cols>
    <col min="1" max="1" width="29.140625" style="0" customWidth="1"/>
    <col min="2" max="2" width="8.421875" style="0" customWidth="1"/>
    <col min="3" max="3" width="13.7109375" style="0" customWidth="1"/>
    <col min="4" max="4" width="9.7109375" style="0" customWidth="1"/>
    <col min="5" max="5" width="12.00390625" style="0" bestFit="1" customWidth="1"/>
    <col min="6" max="6" width="11.8515625" style="0" customWidth="1"/>
    <col min="7" max="7" width="9.421875" style="0" customWidth="1"/>
    <col min="8" max="8" width="10.8515625" style="0" customWidth="1"/>
    <col min="9" max="9" width="10.28125" style="0" customWidth="1"/>
    <col min="10" max="10" width="26.28125" style="25" customWidth="1"/>
    <col min="11" max="11" width="12.28125" style="0" customWidth="1"/>
  </cols>
  <sheetData>
    <row r="1" spans="1:6" ht="18.75">
      <c r="A1" s="40" t="s">
        <v>141</v>
      </c>
      <c r="B1" s="41" t="s">
        <v>139</v>
      </c>
      <c r="C1" s="41" t="s">
        <v>140</v>
      </c>
      <c r="E1" s="42"/>
      <c r="F1" s="43"/>
    </row>
    <row r="2" spans="3:9" ht="12.75">
      <c r="C2">
        <v>2018</v>
      </c>
      <c r="D2" s="16"/>
      <c r="G2" s="16"/>
      <c r="I2" s="16"/>
    </row>
    <row r="3" spans="1:9" ht="12.75">
      <c r="A3" s="1"/>
      <c r="B3" s="51" t="s">
        <v>6</v>
      </c>
      <c r="C3" s="51"/>
      <c r="D3" s="51"/>
      <c r="E3" s="51"/>
      <c r="G3" s="7"/>
      <c r="H3" s="7"/>
      <c r="I3" s="7"/>
    </row>
    <row r="4" spans="1:9" ht="12.75">
      <c r="A4" s="56"/>
      <c r="B4" s="48" t="s">
        <v>0</v>
      </c>
      <c r="C4" s="48" t="s">
        <v>138</v>
      </c>
      <c r="D4" s="48" t="s">
        <v>88</v>
      </c>
      <c r="E4" s="48" t="s">
        <v>142</v>
      </c>
      <c r="F4" s="30"/>
      <c r="G4" s="2"/>
      <c r="H4" s="2"/>
      <c r="I4" s="2"/>
    </row>
    <row r="5" spans="1:9" ht="12.75">
      <c r="A5" s="54" t="s">
        <v>1</v>
      </c>
      <c r="B5" s="55"/>
      <c r="C5" s="55"/>
      <c r="D5" s="55"/>
      <c r="E5" s="47"/>
      <c r="F5" s="39"/>
      <c r="G5" s="44"/>
      <c r="H5" s="9"/>
      <c r="I5" s="9"/>
    </row>
    <row r="6" spans="1:9" ht="12.75">
      <c r="A6" s="58" t="s">
        <v>11</v>
      </c>
      <c r="B6" s="49">
        <f>Sheet2!B122</f>
        <v>876</v>
      </c>
      <c r="C6" s="49">
        <v>2000</v>
      </c>
      <c r="D6" s="50">
        <f>(C6)-B6</f>
        <v>1124</v>
      </c>
      <c r="E6" s="47">
        <f>IF(C6=0,"",(B6)/C6)</f>
        <v>0.438</v>
      </c>
      <c r="F6" s="21"/>
      <c r="G6" s="44"/>
      <c r="H6" s="9"/>
      <c r="I6" s="36"/>
    </row>
    <row r="7" spans="1:9" ht="12.75">
      <c r="A7" s="57" t="s">
        <v>14</v>
      </c>
      <c r="B7" s="49">
        <v>3080</v>
      </c>
      <c r="C7" s="49">
        <v>2500</v>
      </c>
      <c r="D7" s="32">
        <f>(C7)-B7</f>
        <v>-580</v>
      </c>
      <c r="E7" s="47">
        <f>IF(C7=0,"",(B7)/C7)</f>
        <v>1.232</v>
      </c>
      <c r="F7" s="21"/>
      <c r="G7" s="44"/>
      <c r="H7" s="9"/>
      <c r="I7" s="36"/>
    </row>
    <row r="8" spans="1:9" ht="12.75">
      <c r="A8" s="59" t="s">
        <v>12</v>
      </c>
      <c r="B8" s="49">
        <f>Sheet1!B2</f>
        <v>1958.9</v>
      </c>
      <c r="C8" s="49">
        <v>500</v>
      </c>
      <c r="D8" s="32">
        <f>(C8)-B8</f>
        <v>-1458.9</v>
      </c>
      <c r="E8" s="47">
        <f>IF(C8=0,"",(B8)/C8)</f>
        <v>3.9178</v>
      </c>
      <c r="F8" s="21"/>
      <c r="G8" s="44"/>
      <c r="H8" s="9"/>
      <c r="I8" s="36"/>
    </row>
    <row r="9" spans="1:9" ht="12.75">
      <c r="A9" s="5" t="s">
        <v>24</v>
      </c>
      <c r="B9" s="31">
        <v>3005</v>
      </c>
      <c r="C9" s="31"/>
      <c r="D9" s="32">
        <f>(C9)-B9</f>
        <v>-3005</v>
      </c>
      <c r="E9" s="20" t="str">
        <f>IF(C9=0," ",(B9)/(C9))</f>
        <v> </v>
      </c>
      <c r="F9" s="21"/>
      <c r="G9" s="44"/>
      <c r="H9" s="9"/>
      <c r="I9" s="36"/>
    </row>
    <row r="10" spans="1:9" ht="12.75">
      <c r="A10" s="5" t="s">
        <v>23</v>
      </c>
      <c r="B10" s="31"/>
      <c r="C10" s="31"/>
      <c r="D10" s="31"/>
      <c r="E10" s="20"/>
      <c r="F10" s="34"/>
      <c r="G10" s="44"/>
      <c r="H10" s="9"/>
      <c r="I10" s="36"/>
    </row>
    <row r="11" spans="1:9" ht="12.75">
      <c r="A11" s="57" t="s">
        <v>2</v>
      </c>
      <c r="B11" s="53">
        <f>((B6)+B7)+B8+B9+B10</f>
        <v>8919.9</v>
      </c>
      <c r="C11" s="53">
        <f>((C6)+C7)+C8+C9+C10</f>
        <v>5000</v>
      </c>
      <c r="D11" s="53">
        <f>(B11)-C11</f>
        <v>3919.8999999999996</v>
      </c>
      <c r="E11" s="52">
        <f>IF(C11=0,"",(B11)/C11)</f>
        <v>1.78398</v>
      </c>
      <c r="F11" s="34"/>
      <c r="G11" s="45"/>
      <c r="H11" s="10"/>
      <c r="I11" s="37"/>
    </row>
    <row r="12" spans="1:9" ht="12.75">
      <c r="A12" s="57" t="s">
        <v>3</v>
      </c>
      <c r="B12" s="49"/>
      <c r="C12" s="49"/>
      <c r="D12" s="49"/>
      <c r="E12" s="47"/>
      <c r="F12" s="34"/>
      <c r="G12" s="44"/>
      <c r="H12" s="9"/>
      <c r="I12" s="36"/>
    </row>
    <row r="13" spans="1:9" ht="12.75">
      <c r="A13" s="58" t="s">
        <v>15</v>
      </c>
      <c r="B13" s="49">
        <f>Sheet2!B3</f>
        <v>725.3499999999999</v>
      </c>
      <c r="C13" s="49">
        <v>750</v>
      </c>
      <c r="D13" s="49">
        <f>(C13)-B13</f>
        <v>24.65000000000009</v>
      </c>
      <c r="E13" s="47">
        <f>IF(C15=0,"",(B15)/C15)</f>
        <v>0.9887400000000001</v>
      </c>
      <c r="F13" s="34"/>
      <c r="G13" s="44"/>
      <c r="H13" s="9"/>
      <c r="I13" s="36"/>
    </row>
    <row r="14" spans="1:9" ht="12.75">
      <c r="A14" s="4" t="s">
        <v>68</v>
      </c>
      <c r="B14" s="31">
        <f>Sheet2!B13</f>
        <v>145.95000000000002</v>
      </c>
      <c r="C14" s="31">
        <v>200</v>
      </c>
      <c r="D14" s="31">
        <f aca="true" t="shared" si="0" ref="D14:D28">(C14)-B14</f>
        <v>54.04999999999998</v>
      </c>
      <c r="E14" s="20">
        <f>IF(C14=0," ",(B14)/(C14))</f>
        <v>0.7297500000000001</v>
      </c>
      <c r="F14" s="34"/>
      <c r="G14" s="44"/>
      <c r="H14" s="9"/>
      <c r="I14" s="36"/>
    </row>
    <row r="15" spans="1:9" ht="12.75">
      <c r="A15" s="4" t="s">
        <v>77</v>
      </c>
      <c r="B15" s="31">
        <f>Sheet2!B118</f>
        <v>494.37</v>
      </c>
      <c r="C15" s="31">
        <v>500</v>
      </c>
      <c r="D15" s="31">
        <f t="shared" si="0"/>
        <v>5.6299999999999955</v>
      </c>
      <c r="E15" s="20">
        <f aca="true" t="shared" si="1" ref="E15:E21">IF(C15=0,"",(B15)/C15)</f>
        <v>0.9887400000000001</v>
      </c>
      <c r="F15" s="34"/>
      <c r="G15" s="44"/>
      <c r="H15" s="9"/>
      <c r="I15" s="36"/>
    </row>
    <row r="16" spans="1:9" ht="12.75">
      <c r="A16" s="57" t="s">
        <v>16</v>
      </c>
      <c r="B16" s="49">
        <f>Sheet2!B21</f>
        <v>669.46</v>
      </c>
      <c r="C16" s="31">
        <v>400</v>
      </c>
      <c r="D16" s="31">
        <f t="shared" si="0"/>
        <v>-269.46000000000004</v>
      </c>
      <c r="E16" s="47">
        <f t="shared" si="1"/>
        <v>1.67365</v>
      </c>
      <c r="F16" s="34"/>
      <c r="G16" s="44"/>
      <c r="H16" s="9"/>
      <c r="I16" s="36"/>
    </row>
    <row r="17" spans="1:9" ht="12.75">
      <c r="A17" s="57" t="s">
        <v>50</v>
      </c>
      <c r="B17" s="49">
        <f>Sheet2!B34</f>
        <v>204.42000000000002</v>
      </c>
      <c r="C17" s="49">
        <v>300</v>
      </c>
      <c r="D17" s="31">
        <f t="shared" si="0"/>
        <v>95.57999999999998</v>
      </c>
      <c r="E17" s="47">
        <f t="shared" si="1"/>
        <v>0.6814</v>
      </c>
      <c r="F17" s="34"/>
      <c r="G17" s="44"/>
      <c r="H17" s="9"/>
      <c r="I17" s="36"/>
    </row>
    <row r="18" spans="1:9" ht="12.75">
      <c r="A18" s="5" t="s">
        <v>49</v>
      </c>
      <c r="B18" s="31">
        <f>Sheet2!B44</f>
        <v>185.38</v>
      </c>
      <c r="C18" s="31">
        <v>250</v>
      </c>
      <c r="D18" s="31">
        <f t="shared" si="0"/>
        <v>64.62</v>
      </c>
      <c r="E18" s="20">
        <f>IF(C18=0," ",(B18/C18))</f>
        <v>0.74152</v>
      </c>
      <c r="F18" s="34"/>
      <c r="G18" s="44"/>
      <c r="H18" s="9"/>
      <c r="I18" s="36"/>
    </row>
    <row r="19" spans="1:9" ht="12.75">
      <c r="A19" s="57" t="s">
        <v>125</v>
      </c>
      <c r="B19" s="49">
        <f>Sheet2!B40</f>
        <v>61.64</v>
      </c>
      <c r="C19" s="49">
        <v>100</v>
      </c>
      <c r="D19" s="31">
        <f t="shared" si="0"/>
        <v>38.36</v>
      </c>
      <c r="E19" s="47">
        <f t="shared" si="1"/>
        <v>0.6164000000000001</v>
      </c>
      <c r="F19" s="34"/>
      <c r="G19" s="44"/>
      <c r="H19" s="9"/>
      <c r="I19" s="36"/>
    </row>
    <row r="20" spans="1:9" ht="12.75">
      <c r="A20" s="57" t="s">
        <v>132</v>
      </c>
      <c r="B20" s="49">
        <f>Sheet2!B49</f>
        <v>80</v>
      </c>
      <c r="C20" s="49">
        <v>100</v>
      </c>
      <c r="D20" s="31">
        <f t="shared" si="0"/>
        <v>20</v>
      </c>
      <c r="E20" s="47">
        <f t="shared" si="1"/>
        <v>0.8</v>
      </c>
      <c r="F20" s="34"/>
      <c r="G20" s="44"/>
      <c r="H20" s="9"/>
      <c r="I20" s="36"/>
    </row>
    <row r="21" spans="1:9" ht="12.75">
      <c r="A21" s="57" t="s">
        <v>19</v>
      </c>
      <c r="B21" s="49">
        <f>Sheet2!B55</f>
        <v>642.8</v>
      </c>
      <c r="C21" s="31">
        <v>1000</v>
      </c>
      <c r="D21" s="31">
        <f t="shared" si="0"/>
        <v>357.20000000000005</v>
      </c>
      <c r="E21" s="47">
        <f t="shared" si="1"/>
        <v>0.6427999999999999</v>
      </c>
      <c r="F21" s="34"/>
      <c r="G21" s="44"/>
      <c r="H21" s="9"/>
      <c r="I21" s="36"/>
    </row>
    <row r="22" spans="1:9" ht="12.75">
      <c r="A22" s="5" t="s">
        <v>20</v>
      </c>
      <c r="B22" s="31">
        <f>Sheet2!B65</f>
        <v>323.8</v>
      </c>
      <c r="C22" s="31">
        <v>500</v>
      </c>
      <c r="D22" s="31">
        <f t="shared" si="0"/>
        <v>176.2</v>
      </c>
      <c r="E22" s="20">
        <f>IF(C22=0," ",(B22)/(C22))</f>
        <v>0.6476000000000001</v>
      </c>
      <c r="F22" s="34"/>
      <c r="G22" s="44"/>
      <c r="H22" s="9"/>
      <c r="I22" s="36"/>
    </row>
    <row r="23" spans="1:9" ht="12.75">
      <c r="A23" s="5" t="s">
        <v>67</v>
      </c>
      <c r="B23" s="31">
        <f>Sheet2!B73</f>
        <v>213.60000000000002</v>
      </c>
      <c r="C23" s="31">
        <v>250</v>
      </c>
      <c r="D23" s="31">
        <f t="shared" si="0"/>
        <v>36.39999999999998</v>
      </c>
      <c r="E23" s="20">
        <f>IF(C23=0," ",(B23)/(C23))</f>
        <v>0.8544</v>
      </c>
      <c r="F23" s="34"/>
      <c r="G23" s="44"/>
      <c r="H23" s="9"/>
      <c r="I23" s="36"/>
    </row>
    <row r="24" spans="1:9" ht="12.75">
      <c r="A24" s="5" t="s">
        <v>21</v>
      </c>
      <c r="B24" s="31">
        <f>Sheet2!B82</f>
        <v>1900</v>
      </c>
      <c r="C24" s="31">
        <v>1600</v>
      </c>
      <c r="D24" s="31">
        <f t="shared" si="0"/>
        <v>-300</v>
      </c>
      <c r="E24" s="20">
        <f>IF(C24=0," ",(B24)/(C24))</f>
        <v>1.1875</v>
      </c>
      <c r="F24" s="34"/>
      <c r="G24" s="44"/>
      <c r="H24" s="9"/>
      <c r="I24" s="36"/>
    </row>
    <row r="25" spans="1:9" ht="12.75">
      <c r="A25" s="5" t="s">
        <v>71</v>
      </c>
      <c r="B25" s="31">
        <f>Sheet2!B101</f>
        <v>1620.6100000000001</v>
      </c>
      <c r="C25" s="31">
        <v>300</v>
      </c>
      <c r="D25" s="31">
        <f t="shared" si="0"/>
        <v>-1320.6100000000001</v>
      </c>
      <c r="E25" s="20">
        <f>IF(C25=0," ",(B25/C25))</f>
        <v>5.402033333333334</v>
      </c>
      <c r="F25" s="34"/>
      <c r="G25" s="44"/>
      <c r="H25" s="9"/>
      <c r="I25" s="36"/>
    </row>
    <row r="26" spans="1:9" ht="12.75">
      <c r="A26" s="5" t="s">
        <v>17</v>
      </c>
      <c r="B26" s="31">
        <f>Sheet2!B89</f>
        <v>123.42000000000002</v>
      </c>
      <c r="C26" s="31">
        <v>300</v>
      </c>
      <c r="D26" s="31">
        <f t="shared" si="0"/>
        <v>176.57999999999998</v>
      </c>
      <c r="E26" s="20">
        <f>IF(C26=0,"",(B26)/C26)</f>
        <v>0.41140000000000004</v>
      </c>
      <c r="F26" s="34"/>
      <c r="G26" s="44"/>
      <c r="H26" s="9"/>
      <c r="I26" s="36"/>
    </row>
    <row r="27" spans="1:9" ht="12.75">
      <c r="A27" s="57" t="s">
        <v>111</v>
      </c>
      <c r="B27" s="49">
        <f>Sheet2!B97</f>
        <v>830</v>
      </c>
      <c r="C27" s="49">
        <v>700</v>
      </c>
      <c r="D27" s="31">
        <f t="shared" si="0"/>
        <v>-130</v>
      </c>
      <c r="E27" s="47">
        <f>IF(C27=0,"  ",(B27)/(C27))</f>
        <v>1.1857142857142857</v>
      </c>
      <c r="F27" s="34"/>
      <c r="G27" s="44"/>
      <c r="H27" s="9"/>
      <c r="I27" s="36"/>
    </row>
    <row r="28" spans="1:9" ht="12.75">
      <c r="A28" s="5" t="s">
        <v>13</v>
      </c>
      <c r="B28" s="31">
        <v>0</v>
      </c>
      <c r="C28" s="31">
        <v>400</v>
      </c>
      <c r="D28" s="31">
        <f t="shared" si="0"/>
        <v>400</v>
      </c>
      <c r="E28" s="20">
        <f>IF(C28=0," ",(B28)/(C28))</f>
        <v>0</v>
      </c>
      <c r="F28" s="34"/>
      <c r="G28" s="44"/>
      <c r="H28" s="9"/>
      <c r="I28" s="36"/>
    </row>
    <row r="29" spans="1:9" ht="12.75">
      <c r="A29" s="57" t="s">
        <v>4</v>
      </c>
      <c r="B29" s="53">
        <f>SUM(B13:B28)</f>
        <v>8220.800000000001</v>
      </c>
      <c r="C29" s="53">
        <f>SUM(C13:C28)</f>
        <v>7650</v>
      </c>
      <c r="D29" s="33">
        <f>(C29)-B29</f>
        <v>-570.8000000000011</v>
      </c>
      <c r="E29" s="52">
        <v>0</v>
      </c>
      <c r="F29" s="34"/>
      <c r="G29" s="45"/>
      <c r="H29" s="10"/>
      <c r="I29" s="37"/>
    </row>
    <row r="30" spans="1:9" ht="12.75">
      <c r="A30" s="57" t="s">
        <v>5</v>
      </c>
      <c r="B30" s="53">
        <f>(B11)-B29</f>
        <v>699.0999999999985</v>
      </c>
      <c r="C30" s="53">
        <f>(C11)-C29</f>
        <v>-2650</v>
      </c>
      <c r="D30" s="53">
        <f>(B30)-C30</f>
        <v>3349.0999999999985</v>
      </c>
      <c r="E30" s="52"/>
      <c r="F30" s="34"/>
      <c r="G30" s="45"/>
      <c r="H30" s="10"/>
      <c r="I30" s="37"/>
    </row>
    <row r="31" spans="1:9" ht="12.75">
      <c r="A31" s="57"/>
      <c r="B31" s="49"/>
      <c r="C31" s="55"/>
      <c r="D31" s="49"/>
      <c r="E31" s="47"/>
      <c r="F31" s="34"/>
      <c r="G31" s="44"/>
      <c r="H31" s="9"/>
      <c r="I31" s="36"/>
    </row>
    <row r="32" spans="1:9" ht="12.75">
      <c r="A32" s="57"/>
      <c r="B32" s="49"/>
      <c r="C32" s="55"/>
      <c r="D32" s="49"/>
      <c r="E32" s="47"/>
      <c r="F32" s="34"/>
      <c r="G32" s="44"/>
      <c r="H32" s="9"/>
      <c r="I32" s="36"/>
    </row>
    <row r="33" spans="1:9" ht="12.75">
      <c r="A33" s="57"/>
      <c r="B33" s="49"/>
      <c r="C33" s="55"/>
      <c r="D33" s="49"/>
      <c r="E33" s="47"/>
      <c r="F33" s="34"/>
      <c r="G33" s="44"/>
      <c r="H33" s="9"/>
      <c r="I33" s="36"/>
    </row>
    <row r="34" spans="1:10" ht="12.75">
      <c r="A34" s="57"/>
      <c r="B34" s="53"/>
      <c r="C34" s="53"/>
      <c r="D34" s="53"/>
      <c r="E34" s="52"/>
      <c r="F34" s="34"/>
      <c r="G34" s="45"/>
      <c r="I34" s="10"/>
      <c r="J34" s="37"/>
    </row>
    <row r="35" spans="1:10" ht="12.75">
      <c r="A35" s="58"/>
      <c r="B35" s="49"/>
      <c r="C35" s="49"/>
      <c r="D35" s="49"/>
      <c r="E35" s="47"/>
      <c r="F35" s="34"/>
      <c r="G35" s="44"/>
      <c r="I35" s="9"/>
      <c r="J35" s="36"/>
    </row>
    <row r="36" spans="1:10" ht="12.75">
      <c r="A36" s="57"/>
      <c r="B36" s="49"/>
      <c r="C36" s="49"/>
      <c r="D36" s="60"/>
      <c r="E36" s="47"/>
      <c r="F36" s="34"/>
      <c r="G36" s="44"/>
      <c r="H36" s="9"/>
      <c r="I36" s="36"/>
      <c r="J36" s="28"/>
    </row>
    <row r="37" spans="1:10" ht="12.75">
      <c r="A37" s="53"/>
      <c r="B37" s="52"/>
      <c r="C37" s="34"/>
      <c r="D37" s="45"/>
      <c r="E37" s="10"/>
      <c r="F37" s="37"/>
      <c r="G37" s="25"/>
      <c r="J37"/>
    </row>
    <row r="38" spans="1:9" ht="12.75">
      <c r="A38" s="57"/>
      <c r="B38" s="53"/>
      <c r="C38" s="53"/>
      <c r="D38" s="53"/>
      <c r="E38" s="52"/>
      <c r="F38" s="34"/>
      <c r="G38" s="45"/>
      <c r="H38" s="10"/>
      <c r="I38" s="37"/>
    </row>
    <row r="39" spans="2:9" ht="13.5" thickBot="1">
      <c r="B39" s="61"/>
      <c r="C39" s="61"/>
      <c r="D39" s="61"/>
      <c r="E39" s="62"/>
      <c r="F39" s="34"/>
      <c r="G39" s="46"/>
      <c r="H39" s="11"/>
      <c r="I39" s="38"/>
    </row>
    <row r="40" ht="13.5" thickTop="1">
      <c r="F40" s="19"/>
    </row>
  </sheetData>
  <sheetProtection/>
  <mergeCells count="1">
    <mergeCell ref="B3:E3"/>
  </mergeCells>
  <printOptions gridLines="1"/>
  <pageMargins left="0.25" right="0.25" top="0.27" bottom="0.18" header="0.27" footer="0.2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6.8515625" style="0" customWidth="1"/>
    <col min="4" max="4" width="10.140625" style="0" bestFit="1" customWidth="1"/>
  </cols>
  <sheetData>
    <row r="1" spans="2:5" ht="12.75">
      <c r="B1" t="s">
        <v>22</v>
      </c>
      <c r="E1" t="s">
        <v>79</v>
      </c>
    </row>
    <row r="2" spans="1:2" ht="12.75">
      <c r="A2" t="s">
        <v>34</v>
      </c>
      <c r="B2">
        <f>SUM(B4:B53)</f>
        <v>1958.9</v>
      </c>
    </row>
    <row r="4" spans="1:2" ht="12.75">
      <c r="A4" t="s">
        <v>28</v>
      </c>
      <c r="B4">
        <v>100</v>
      </c>
    </row>
    <row r="5" spans="1:2" ht="12.75">
      <c r="A5" t="s">
        <v>25</v>
      </c>
      <c r="B5">
        <v>125</v>
      </c>
    </row>
    <row r="6" spans="1:2" ht="12.75">
      <c r="A6" t="s">
        <v>26</v>
      </c>
      <c r="B6">
        <v>20</v>
      </c>
    </row>
    <row r="7" spans="1:2" ht="12.75">
      <c r="A7" t="s">
        <v>27</v>
      </c>
      <c r="B7">
        <v>40</v>
      </c>
    </row>
    <row r="8" spans="1:2" ht="12.75">
      <c r="A8" t="s">
        <v>29</v>
      </c>
      <c r="B8">
        <v>40</v>
      </c>
    </row>
    <row r="9" spans="1:2" ht="12.75">
      <c r="A9" t="s">
        <v>30</v>
      </c>
      <c r="B9">
        <v>10</v>
      </c>
    </row>
    <row r="10" spans="1:2" ht="12.75">
      <c r="A10" t="s">
        <v>31</v>
      </c>
      <c r="B10">
        <v>100</v>
      </c>
    </row>
    <row r="11" spans="1:2" ht="12.75">
      <c r="A11" t="s">
        <v>73</v>
      </c>
      <c r="B11">
        <v>100</v>
      </c>
    </row>
    <row r="12" spans="1:2" ht="12.75">
      <c r="A12" t="s">
        <v>32</v>
      </c>
      <c r="B12">
        <v>60</v>
      </c>
    </row>
    <row r="13" spans="1:2" ht="12.75">
      <c r="A13" t="s">
        <v>39</v>
      </c>
      <c r="B13">
        <v>20</v>
      </c>
    </row>
    <row r="14" spans="1:2" ht="12.75">
      <c r="A14" t="s">
        <v>36</v>
      </c>
      <c r="B14">
        <v>100</v>
      </c>
    </row>
    <row r="15" spans="1:2" ht="12.75">
      <c r="A15" t="s">
        <v>33</v>
      </c>
      <c r="B15">
        <v>50</v>
      </c>
    </row>
    <row r="16" spans="1:2" ht="12.75">
      <c r="A16" t="s">
        <v>42</v>
      </c>
      <c r="B16">
        <v>100</v>
      </c>
    </row>
    <row r="17" spans="1:2" ht="12.75">
      <c r="A17" t="s">
        <v>48</v>
      </c>
      <c r="B17">
        <v>6.77</v>
      </c>
    </row>
    <row r="18" spans="1:4" ht="12.75">
      <c r="A18" t="s">
        <v>28</v>
      </c>
      <c r="B18">
        <v>120.31</v>
      </c>
      <c r="D18" s="7" t="s">
        <v>118</v>
      </c>
    </row>
    <row r="19" spans="1:4" ht="12.75">
      <c r="A19" t="s">
        <v>36</v>
      </c>
      <c r="B19">
        <v>254.88</v>
      </c>
      <c r="D19" t="s">
        <v>86</v>
      </c>
    </row>
    <row r="20" spans="1:4" ht="12.75">
      <c r="A20" t="s">
        <v>85</v>
      </c>
      <c r="B20">
        <v>50</v>
      </c>
      <c r="D20" s="17">
        <v>43323</v>
      </c>
    </row>
    <row r="21" spans="1:2" ht="12.75">
      <c r="A21" t="s">
        <v>84</v>
      </c>
      <c r="B21">
        <v>8.04</v>
      </c>
    </row>
    <row r="22" spans="1:4" ht="12.75">
      <c r="A22" t="s">
        <v>93</v>
      </c>
      <c r="B22">
        <v>200</v>
      </c>
      <c r="D22" s="17">
        <v>43392</v>
      </c>
    </row>
    <row r="23" spans="1:4" ht="12.75">
      <c r="A23" t="s">
        <v>94</v>
      </c>
      <c r="B23">
        <v>193.9</v>
      </c>
      <c r="D23" s="17">
        <v>43402</v>
      </c>
    </row>
    <row r="24" spans="1:4" ht="12.75">
      <c r="A24" t="s">
        <v>96</v>
      </c>
      <c r="B24">
        <v>50</v>
      </c>
      <c r="D24" s="17">
        <v>43409</v>
      </c>
    </row>
    <row r="25" spans="1:4" ht="12.75">
      <c r="A25" t="s">
        <v>98</v>
      </c>
      <c r="B25">
        <v>100</v>
      </c>
      <c r="D25" s="17">
        <v>43431</v>
      </c>
    </row>
    <row r="26" spans="1:6" ht="15.75">
      <c r="A26" s="22" t="s">
        <v>106</v>
      </c>
      <c r="B26">
        <v>110</v>
      </c>
      <c r="D26" s="17">
        <v>43451</v>
      </c>
      <c r="F26" t="s">
        <v>107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zoomScalePageLayoutView="0" workbookViewId="0" topLeftCell="A64">
      <selection activeCell="E75" sqref="E75"/>
    </sheetView>
  </sheetViews>
  <sheetFormatPr defaultColWidth="9.140625" defaultRowHeight="12.75"/>
  <cols>
    <col min="1" max="1" width="40.00390625" style="0" customWidth="1"/>
    <col min="2" max="2" width="15.00390625" style="23" bestFit="1" customWidth="1"/>
    <col min="4" max="4" width="10.140625" style="0" bestFit="1" customWidth="1"/>
    <col min="5" max="5" width="26.8515625" style="25" customWidth="1"/>
  </cols>
  <sheetData>
    <row r="1" ht="12.75">
      <c r="A1" s="24" t="s">
        <v>35</v>
      </c>
    </row>
    <row r="2" spans="1:2" ht="12.75">
      <c r="A2" s="16" t="s">
        <v>92</v>
      </c>
      <c r="B2" s="24">
        <f>(SUM(B3+B13+B21+B34+B40+B44+B49+B55+B65+B73+B82+B89+B97+B101+B118+B122))</f>
        <v>9096.800000000001</v>
      </c>
    </row>
    <row r="3" spans="1:5" s="7" customFormat="1" ht="12.75">
      <c r="A3" s="7" t="s">
        <v>15</v>
      </c>
      <c r="B3" s="27">
        <f>SUM(B4:B12)</f>
        <v>725.3499999999999</v>
      </c>
      <c r="D3" s="7" t="s">
        <v>37</v>
      </c>
      <c r="E3" s="28"/>
    </row>
    <row r="4" spans="1:5" s="7" customFormat="1" ht="12.75">
      <c r="A4" s="7" t="s">
        <v>38</v>
      </c>
      <c r="B4" s="27">
        <v>255</v>
      </c>
      <c r="D4" s="29">
        <v>43215</v>
      </c>
      <c r="E4" s="28"/>
    </row>
    <row r="5" spans="1:5" s="7" customFormat="1" ht="12.75">
      <c r="A5" s="7" t="s">
        <v>52</v>
      </c>
      <c r="B5" s="27">
        <v>32.66</v>
      </c>
      <c r="D5" s="29">
        <v>43209</v>
      </c>
      <c r="E5" s="28"/>
    </row>
    <row r="6" spans="1:5" s="7" customFormat="1" ht="12.75">
      <c r="A6" s="7" t="s">
        <v>54</v>
      </c>
      <c r="B6" s="27">
        <v>117.58</v>
      </c>
      <c r="D6" s="29">
        <v>43210</v>
      </c>
      <c r="E6" s="28"/>
    </row>
    <row r="7" spans="1:5" s="7" customFormat="1" ht="12.75">
      <c r="A7" s="7" t="s">
        <v>53</v>
      </c>
      <c r="B7" s="27">
        <v>28.07</v>
      </c>
      <c r="D7" s="29">
        <v>43214</v>
      </c>
      <c r="E7" s="28"/>
    </row>
    <row r="8" spans="1:5" s="7" customFormat="1" ht="12.75">
      <c r="A8" s="7" t="s">
        <v>46</v>
      </c>
      <c r="B8" s="27">
        <v>192.04</v>
      </c>
      <c r="D8" s="29">
        <v>43220</v>
      </c>
      <c r="E8" s="28"/>
    </row>
    <row r="9" spans="1:5" s="7" customFormat="1" ht="12.75">
      <c r="A9" s="7" t="s">
        <v>47</v>
      </c>
      <c r="B9" s="27">
        <v>100</v>
      </c>
      <c r="D9" s="29">
        <v>43218</v>
      </c>
      <c r="E9" s="28"/>
    </row>
    <row r="10" ht="12.75">
      <c r="D10" s="17"/>
    </row>
    <row r="11" spans="1:4" ht="12.75">
      <c r="A11" t="s">
        <v>44</v>
      </c>
      <c r="D11" s="17"/>
    </row>
    <row r="13" spans="1:2" ht="12.75">
      <c r="A13" s="16" t="s">
        <v>69</v>
      </c>
      <c r="B13" s="24">
        <f>SUM(B14:B19)</f>
        <v>145.95000000000002</v>
      </c>
    </row>
    <row r="14" spans="1:4" ht="12.75">
      <c r="A14" t="s">
        <v>72</v>
      </c>
      <c r="B14" s="23">
        <v>10.87</v>
      </c>
      <c r="D14" s="17">
        <v>43273</v>
      </c>
    </row>
    <row r="15" spans="1:4" ht="12.75">
      <c r="A15" t="s">
        <v>87</v>
      </c>
      <c r="B15" s="23">
        <v>87.27</v>
      </c>
      <c r="D15" s="17">
        <v>43325</v>
      </c>
    </row>
    <row r="16" spans="1:4" ht="12.75">
      <c r="A16" t="s">
        <v>108</v>
      </c>
      <c r="B16" s="23">
        <v>32.54</v>
      </c>
      <c r="D16" s="17">
        <v>43441</v>
      </c>
    </row>
    <row r="17" spans="1:4" ht="12.75">
      <c r="A17" t="s">
        <v>128</v>
      </c>
      <c r="B17" s="23">
        <v>15.27</v>
      </c>
      <c r="D17" s="29">
        <v>43516</v>
      </c>
    </row>
    <row r="21" spans="1:2" ht="12.75">
      <c r="A21" s="16" t="s">
        <v>16</v>
      </c>
      <c r="B21" s="24">
        <f>SUM(B22:B32)</f>
        <v>669.46</v>
      </c>
    </row>
    <row r="22" spans="1:2" ht="12.75">
      <c r="A22" t="s">
        <v>70</v>
      </c>
      <c r="B22" s="23">
        <v>50</v>
      </c>
    </row>
    <row r="23" spans="1:2" ht="12.75">
      <c r="A23" t="s">
        <v>102</v>
      </c>
      <c r="B23" s="23">
        <v>105.25</v>
      </c>
    </row>
    <row r="24" spans="1:5" ht="38.25">
      <c r="A24" t="s">
        <v>103</v>
      </c>
      <c r="B24" s="23">
        <v>239.91</v>
      </c>
      <c r="D24" s="17">
        <v>43370</v>
      </c>
      <c r="E24" s="25" t="s">
        <v>114</v>
      </c>
    </row>
    <row r="25" spans="1:2" ht="12.75">
      <c r="A25" t="s">
        <v>104</v>
      </c>
      <c r="B25" s="23">
        <v>27.31</v>
      </c>
    </row>
    <row r="26" spans="1:5" ht="25.5">
      <c r="A26" t="s">
        <v>119</v>
      </c>
      <c r="B26" s="23">
        <v>81.53</v>
      </c>
      <c r="D26" s="17">
        <v>43437</v>
      </c>
      <c r="E26" s="25" t="s">
        <v>116</v>
      </c>
    </row>
    <row r="27" spans="1:5" ht="12.75">
      <c r="A27" t="s">
        <v>121</v>
      </c>
      <c r="B27" s="23">
        <v>100.35</v>
      </c>
      <c r="D27" s="17">
        <v>43446</v>
      </c>
      <c r="E27" s="25" t="s">
        <v>122</v>
      </c>
    </row>
    <row r="28" spans="1:5" ht="12.75">
      <c r="A28" t="s">
        <v>115</v>
      </c>
      <c r="B28" s="23">
        <v>21.71</v>
      </c>
      <c r="D28" s="17">
        <v>43469</v>
      </c>
      <c r="E28" s="25" t="s">
        <v>123</v>
      </c>
    </row>
    <row r="29" spans="1:5" ht="12.75">
      <c r="A29" t="s">
        <v>119</v>
      </c>
      <c r="B29" s="23">
        <v>43.4</v>
      </c>
      <c r="D29" s="17">
        <v>43472</v>
      </c>
      <c r="E29" s="25" t="s">
        <v>120</v>
      </c>
    </row>
    <row r="30" ht="12.75">
      <c r="D30" s="17"/>
    </row>
    <row r="33" ht="12.75">
      <c r="D33" s="17"/>
    </row>
    <row r="34" spans="1:2" ht="12.75">
      <c r="A34" s="16" t="s">
        <v>50</v>
      </c>
      <c r="B34" s="24">
        <f>SUM(B35:B39)</f>
        <v>204.42000000000002</v>
      </c>
    </row>
    <row r="35" spans="1:2" ht="12.75">
      <c r="A35" t="s">
        <v>40</v>
      </c>
      <c r="B35" s="23">
        <v>143.03</v>
      </c>
    </row>
    <row r="36" spans="1:4" ht="12.75">
      <c r="A36" t="s">
        <v>91</v>
      </c>
      <c r="B36" s="23">
        <v>7.99</v>
      </c>
      <c r="D36" s="17">
        <v>43370</v>
      </c>
    </row>
    <row r="37" spans="1:4" ht="12.75">
      <c r="A37" t="s">
        <v>126</v>
      </c>
      <c r="B37" s="23">
        <v>53.4</v>
      </c>
      <c r="D37" s="17">
        <v>43497</v>
      </c>
    </row>
    <row r="38" ht="12.75">
      <c r="D38" s="17"/>
    </row>
    <row r="40" spans="1:2" ht="12.75">
      <c r="A40" s="7" t="s">
        <v>125</v>
      </c>
      <c r="B40" s="23">
        <f>SUM(B41:B43)</f>
        <v>61.64</v>
      </c>
    </row>
    <row r="41" spans="1:4" ht="12.75">
      <c r="A41" s="7" t="s">
        <v>133</v>
      </c>
      <c r="B41" s="23">
        <v>23.88</v>
      </c>
      <c r="D41" s="29">
        <v>43512</v>
      </c>
    </row>
    <row r="42" spans="1:4" ht="12.75">
      <c r="A42" s="7" t="s">
        <v>134</v>
      </c>
      <c r="B42" s="23">
        <v>37.76</v>
      </c>
      <c r="D42" s="29">
        <v>43512</v>
      </c>
    </row>
    <row r="44" spans="1:2" ht="12.75">
      <c r="A44" t="s">
        <v>51</v>
      </c>
      <c r="B44" s="23">
        <f>SUM(B45:B48)</f>
        <v>185.38</v>
      </c>
    </row>
    <row r="45" spans="1:4" ht="15" hidden="1">
      <c r="A45" t="s">
        <v>51</v>
      </c>
      <c r="B45" s="35"/>
      <c r="D45" s="17"/>
    </row>
    <row r="46" spans="1:4" ht="12.75">
      <c r="A46" t="s">
        <v>74</v>
      </c>
      <c r="B46" s="23">
        <v>92.69</v>
      </c>
      <c r="D46" s="17">
        <v>43278</v>
      </c>
    </row>
    <row r="47" spans="1:4" ht="12.75">
      <c r="A47" t="s">
        <v>78</v>
      </c>
      <c r="B47" s="23">
        <v>92.69</v>
      </c>
      <c r="D47" s="17">
        <v>43292</v>
      </c>
    </row>
    <row r="49" spans="1:4" ht="12.75">
      <c r="A49" s="7" t="s">
        <v>131</v>
      </c>
      <c r="B49" s="23">
        <f>SUM(B50:B52)</f>
        <v>80</v>
      </c>
      <c r="D49" s="17"/>
    </row>
    <row r="50" spans="1:4" ht="12.75">
      <c r="A50" s="7" t="s">
        <v>130</v>
      </c>
      <c r="B50" s="23">
        <v>70</v>
      </c>
      <c r="D50" s="17">
        <v>43469</v>
      </c>
    </row>
    <row r="51" spans="1:4" ht="12.75">
      <c r="A51" s="7" t="s">
        <v>129</v>
      </c>
      <c r="B51" s="23">
        <v>10</v>
      </c>
      <c r="D51" s="17">
        <v>43494</v>
      </c>
    </row>
    <row r="55" spans="1:2" ht="12.75">
      <c r="A55" t="s">
        <v>19</v>
      </c>
      <c r="B55" s="23">
        <f>SUM(B57:B64)</f>
        <v>642.8</v>
      </c>
    </row>
    <row r="56" ht="12.75">
      <c r="A56" t="s">
        <v>45</v>
      </c>
    </row>
    <row r="57" spans="1:4" ht="12.75">
      <c r="A57" t="s">
        <v>43</v>
      </c>
      <c r="B57" s="23">
        <v>119</v>
      </c>
      <c r="D57" s="17">
        <v>43210</v>
      </c>
    </row>
    <row r="58" spans="1:4" ht="12.75">
      <c r="A58" t="s">
        <v>143</v>
      </c>
      <c r="B58" s="23">
        <v>523.8</v>
      </c>
      <c r="D58" s="17">
        <v>43525</v>
      </c>
    </row>
    <row r="65" spans="1:2" ht="12.75">
      <c r="A65" t="s">
        <v>20</v>
      </c>
      <c r="B65" s="23">
        <f>SUM(B66:B72)</f>
        <v>323.8</v>
      </c>
    </row>
    <row r="66" spans="1:4" ht="12.75">
      <c r="A66" t="s">
        <v>144</v>
      </c>
      <c r="B66" s="23">
        <v>323.8</v>
      </c>
      <c r="D66" s="17">
        <v>43525</v>
      </c>
    </row>
    <row r="73" spans="1:4" ht="12.75">
      <c r="A73" t="s">
        <v>67</v>
      </c>
      <c r="B73" s="23">
        <f>SUM(B74:B80)</f>
        <v>213.60000000000002</v>
      </c>
      <c r="D73" s="17"/>
    </row>
    <row r="74" spans="1:4" ht="12.75">
      <c r="A74" t="s">
        <v>89</v>
      </c>
      <c r="B74" s="23">
        <v>52.8</v>
      </c>
      <c r="D74" s="17">
        <v>43349</v>
      </c>
    </row>
    <row r="75" spans="1:5" ht="63.75">
      <c r="A75" t="s">
        <v>101</v>
      </c>
      <c r="B75" s="23">
        <v>160.8</v>
      </c>
      <c r="D75" s="17">
        <v>43431</v>
      </c>
      <c r="E75" s="25" t="s">
        <v>117</v>
      </c>
    </row>
    <row r="82" spans="1:2" ht="12.75">
      <c r="A82" t="s">
        <v>21</v>
      </c>
      <c r="B82" s="23">
        <f>SUM(B83:B88)</f>
        <v>1900</v>
      </c>
    </row>
    <row r="83" spans="1:4" ht="12.75">
      <c r="A83" t="s">
        <v>97</v>
      </c>
      <c r="B83" s="23">
        <v>200</v>
      </c>
      <c r="D83" s="17">
        <v>43409</v>
      </c>
    </row>
    <row r="84" spans="1:4" ht="12.75">
      <c r="A84" t="s">
        <v>113</v>
      </c>
      <c r="B84" s="23">
        <v>1600</v>
      </c>
      <c r="D84" s="17">
        <v>43423</v>
      </c>
    </row>
    <row r="85" spans="1:4" ht="12.75">
      <c r="A85" t="s">
        <v>112</v>
      </c>
      <c r="B85" s="23">
        <v>100</v>
      </c>
      <c r="D85" s="17">
        <v>43451</v>
      </c>
    </row>
    <row r="89" spans="1:2" ht="12.75">
      <c r="A89" t="s">
        <v>17</v>
      </c>
      <c r="B89" s="23">
        <f>SUM(B90:B96)</f>
        <v>123.42000000000002</v>
      </c>
    </row>
    <row r="90" spans="1:2" ht="12.75">
      <c r="A90" t="s">
        <v>41</v>
      </c>
      <c r="B90" s="23">
        <v>20.95</v>
      </c>
    </row>
    <row r="91" spans="1:4" ht="12.75">
      <c r="A91" t="s">
        <v>99</v>
      </c>
      <c r="B91" s="23">
        <v>84.01</v>
      </c>
      <c r="D91" s="17">
        <v>43263</v>
      </c>
    </row>
    <row r="92" spans="1:4" ht="12.75">
      <c r="A92" t="s">
        <v>100</v>
      </c>
      <c r="B92" s="23">
        <v>18.46</v>
      </c>
      <c r="D92" s="17">
        <v>43431</v>
      </c>
    </row>
    <row r="97" spans="1:2" ht="12.75">
      <c r="A97" t="s">
        <v>110</v>
      </c>
      <c r="B97" s="23">
        <f>SUM(B98:B99)</f>
        <v>830</v>
      </c>
    </row>
    <row r="98" spans="1:4" ht="12.75">
      <c r="A98" t="s">
        <v>90</v>
      </c>
      <c r="B98" s="23">
        <v>665</v>
      </c>
      <c r="C98" s="7"/>
      <c r="D98" s="17">
        <v>43363</v>
      </c>
    </row>
    <row r="99" spans="1:4" ht="12.75">
      <c r="A99" t="s">
        <v>109</v>
      </c>
      <c r="B99" s="23">
        <v>165</v>
      </c>
      <c r="D99" s="17">
        <v>43440</v>
      </c>
    </row>
    <row r="101" spans="1:2" ht="12.75">
      <c r="A101" t="s">
        <v>71</v>
      </c>
      <c r="B101" s="23">
        <f>SUM(B102:B117)</f>
        <v>1620.6100000000001</v>
      </c>
    </row>
    <row r="102" spans="1:2" ht="12.75">
      <c r="A102" t="s">
        <v>95</v>
      </c>
      <c r="B102" s="23">
        <v>207.51</v>
      </c>
    </row>
    <row r="103" spans="1:2" ht="12.75">
      <c r="A103" t="s">
        <v>36</v>
      </c>
      <c r="B103" s="23">
        <v>102.7</v>
      </c>
    </row>
    <row r="104" spans="1:2" ht="12.75">
      <c r="A104" t="s">
        <v>73</v>
      </c>
      <c r="B104" s="23">
        <v>97.74</v>
      </c>
    </row>
    <row r="105" spans="1:4" ht="12.75">
      <c r="A105" t="s">
        <v>75</v>
      </c>
      <c r="B105" s="23">
        <v>620.31</v>
      </c>
      <c r="D105" s="17">
        <v>43277</v>
      </c>
    </row>
    <row r="106" spans="1:2" ht="12.75">
      <c r="A106" t="s">
        <v>105</v>
      </c>
      <c r="B106" s="23">
        <v>592.35</v>
      </c>
    </row>
    <row r="118" spans="1:2" ht="12.75">
      <c r="A118" t="s">
        <v>18</v>
      </c>
      <c r="B118" s="23">
        <f>SUM(B119:B121)</f>
        <v>494.37</v>
      </c>
    </row>
    <row r="119" spans="1:5" ht="12.75">
      <c r="A119" t="s">
        <v>55</v>
      </c>
      <c r="B119" s="23">
        <v>192.4</v>
      </c>
      <c r="E119" s="26"/>
    </row>
    <row r="120" spans="1:5" ht="12.75">
      <c r="A120" t="s">
        <v>56</v>
      </c>
      <c r="B120" s="23">
        <v>19.95</v>
      </c>
      <c r="E120" s="26"/>
    </row>
    <row r="121" spans="1:5" ht="12.75">
      <c r="A121" t="s">
        <v>127</v>
      </c>
      <c r="B121" s="23">
        <v>282.02</v>
      </c>
      <c r="E121" s="26"/>
    </row>
    <row r="122" spans="1:5" ht="12.75">
      <c r="A122" t="s">
        <v>59</v>
      </c>
      <c r="B122" s="23">
        <f>SUM(B123:B144)</f>
        <v>876</v>
      </c>
      <c r="E122" s="26"/>
    </row>
    <row r="123" spans="1:5" ht="12.75">
      <c r="A123" t="s">
        <v>60</v>
      </c>
      <c r="B123" s="23">
        <v>33</v>
      </c>
      <c r="D123" t="s">
        <v>57</v>
      </c>
      <c r="E123" s="26"/>
    </row>
    <row r="124" spans="1:4" ht="12.75">
      <c r="A124" s="18" t="s">
        <v>61</v>
      </c>
      <c r="B124" s="23">
        <v>80</v>
      </c>
      <c r="D124" t="s">
        <v>58</v>
      </c>
    </row>
    <row r="125" spans="1:4" ht="12.75">
      <c r="A125" t="s">
        <v>62</v>
      </c>
      <c r="B125" s="23">
        <v>20</v>
      </c>
      <c r="D125" t="s">
        <v>58</v>
      </c>
    </row>
    <row r="126" spans="1:4" ht="12.75">
      <c r="A126" s="18" t="s">
        <v>62</v>
      </c>
      <c r="B126" s="23">
        <v>4</v>
      </c>
      <c r="D126" t="s">
        <v>64</v>
      </c>
    </row>
    <row r="127" spans="1:4" ht="12.75">
      <c r="A127" t="s">
        <v>63</v>
      </c>
      <c r="B127" s="23">
        <v>174</v>
      </c>
      <c r="D127" t="s">
        <v>65</v>
      </c>
    </row>
    <row r="128" spans="1:4" ht="12.75">
      <c r="A128" t="s">
        <v>81</v>
      </c>
      <c r="B128" s="23">
        <v>8</v>
      </c>
      <c r="D128" t="s">
        <v>80</v>
      </c>
    </row>
    <row r="129" spans="1:5" ht="25.5">
      <c r="A129" s="18" t="s">
        <v>83</v>
      </c>
      <c r="B129" s="23">
        <v>428</v>
      </c>
      <c r="D129" t="s">
        <v>76</v>
      </c>
      <c r="E129" s="25" t="s">
        <v>137</v>
      </c>
    </row>
    <row r="130" spans="1:4" ht="12.75">
      <c r="A130" s="18" t="s">
        <v>82</v>
      </c>
      <c r="B130" s="23">
        <v>56</v>
      </c>
      <c r="D130" t="s">
        <v>136</v>
      </c>
    </row>
    <row r="131" spans="1:4" ht="12.75">
      <c r="A131" s="18" t="s">
        <v>124</v>
      </c>
      <c r="B131" s="23">
        <v>73</v>
      </c>
      <c r="D131" t="s">
        <v>135</v>
      </c>
    </row>
    <row r="149" spans="1:2" ht="12.75">
      <c r="A149" t="s">
        <v>66</v>
      </c>
      <c r="B149" s="23">
        <f>+SUM(B122-B118)</f>
        <v>381.63</v>
      </c>
    </row>
  </sheetData>
  <sheetProtection/>
  <printOptions gridLines="1"/>
  <pageMargins left="0.7" right="0.7" top="0.75" bottom="0.75" header="0.3" footer="0.3"/>
  <pageSetup fitToHeight="0" fitToWidth="1" orientation="portrait" scale="91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67" sqref="K67"/>
    </sheetView>
  </sheetViews>
  <sheetFormatPr defaultColWidth="9.140625" defaultRowHeight="12.75"/>
  <cols>
    <col min="1" max="1" width="35.57421875" style="0" customWidth="1"/>
    <col min="7" max="7" width="10.140625" style="0" customWidth="1"/>
    <col min="9" max="9" width="9.28125" style="0" bestFit="1" customWidth="1"/>
  </cols>
  <sheetData>
    <row r="1" ht="20.25">
      <c r="A1" s="15" t="s">
        <v>8</v>
      </c>
    </row>
    <row r="2" ht="20.25">
      <c r="A2" s="15" t="s">
        <v>9</v>
      </c>
    </row>
    <row r="3" ht="20.25">
      <c r="A3" s="15" t="s">
        <v>10</v>
      </c>
    </row>
    <row r="4" ht="12.75">
      <c r="A4" s="5"/>
    </row>
    <row r="5" spans="1:9" ht="12.75">
      <c r="A5" s="1"/>
      <c r="B5" s="51" t="s">
        <v>7</v>
      </c>
      <c r="C5" s="51"/>
      <c r="D5" s="51"/>
      <c r="E5" s="51"/>
      <c r="G5" s="7">
        <f>+' CLESF FY 2018-19 Budget Plan'!G3</f>
        <v>0</v>
      </c>
      <c r="H5" s="7">
        <f>+' CLESF FY 2018-19 Budget Plan'!H3</f>
        <v>0</v>
      </c>
      <c r="I5" s="7">
        <f>+' CLESF FY 2018-19 Budget Plan'!I3</f>
        <v>0</v>
      </c>
    </row>
    <row r="6" spans="1:9" ht="12.75">
      <c r="A6" s="6"/>
      <c r="B6" s="2" t="str">
        <f>+' CLESF FY 2018-19 Budget Plan'!B4</f>
        <v>Actual</v>
      </c>
      <c r="C6" s="2" t="str">
        <f>+' CLESF FY 2018-19 Budget Plan'!C4</f>
        <v>Est. Expense</v>
      </c>
      <c r="D6" s="2" t="str">
        <f>+' CLESF FY 2018-19 Budget Plan'!D4</f>
        <v>Difference</v>
      </c>
      <c r="E6" s="2" t="str">
        <f>+' CLESF FY 2018-19 Budget Plan'!E4</f>
        <v>% of Expense</v>
      </c>
      <c r="G6" s="2">
        <f>+' CLESF FY 2018-19 Budget Plan'!G4</f>
        <v>0</v>
      </c>
      <c r="H6" s="2">
        <f>+' CLESF FY 2018-19 Budget Plan'!H4</f>
        <v>0</v>
      </c>
      <c r="I6" s="2">
        <f>+' CLESF FY 2018-19 Budget Plan'!I4</f>
        <v>0</v>
      </c>
    </row>
    <row r="7" ht="12.75">
      <c r="A7" s="3" t="str">
        <f>+' CLESF FY 2018-19 Budget Plan'!A5</f>
        <v>Income</v>
      </c>
    </row>
    <row r="8" spans="1:9" ht="12.75">
      <c r="A8" s="4" t="str">
        <f>+' CLESF FY 2018-19 Budget Plan'!A6</f>
        <v>Motor Cycle Raffle</v>
      </c>
      <c r="B8" s="9" t="e">
        <f>+#REF!+#REF!+#REF!+#REF!+#REF!+#REF!+' CLESF FY 2018-19 Budget Plan'!B6</f>
        <v>#REF!</v>
      </c>
      <c r="C8" s="9" t="e">
        <f>+#REF!+#REF!+#REF!+#REF!+#REF!+#REF!+' CLESF FY 2018-19 Budget Plan'!C6</f>
        <v>#REF!</v>
      </c>
      <c r="D8" s="9" t="e">
        <f>(B8)-C8</f>
        <v>#REF!</v>
      </c>
      <c r="E8" s="12" t="e">
        <f>IF(C8=0,"",(B8)/C8)</f>
        <v>#REF!</v>
      </c>
      <c r="F8" s="8"/>
      <c r="G8" s="9" t="e">
        <f>+#REF!+#REF!+#REF!+#REF!+#REF!+#REF!+' CLESF FY 2018-19 Budget Plan'!G6</f>
        <v>#REF!</v>
      </c>
      <c r="H8" s="9" t="e">
        <f>+#REF!+#REF!+#REF!+#REF!+#REF!+#REF!+' CLESF FY 2018-19 Budget Plan'!H6</f>
        <v>#REF!</v>
      </c>
      <c r="I8" s="9" t="e">
        <f aca="true" t="shared" si="0" ref="I8:I71">+G8+H8</f>
        <v>#REF!</v>
      </c>
    </row>
    <row r="9" spans="1:9" ht="12.75">
      <c r="A9" s="5" t="str">
        <f>+' CLESF FY 2018-19 Budget Plan'!A7</f>
        <v>Fund Raising (April 28, 2018)</v>
      </c>
      <c r="B9" s="9" t="e">
        <f>+#REF!+#REF!+#REF!+#REF!+#REF!+#REF!+' CLESF FY 2018-19 Budget Plan'!B7</f>
        <v>#REF!</v>
      </c>
      <c r="C9" s="9" t="e">
        <f>+#REF!+#REF!+#REF!+#REF!+#REF!+#REF!+' CLESF FY 2018-19 Budget Plan'!C7</f>
        <v>#REF!</v>
      </c>
      <c r="D9" s="9" t="e">
        <f>(B9)-C9</f>
        <v>#REF!</v>
      </c>
      <c r="E9" s="12" t="e">
        <f>IF(C9=0,"",(B9)/C9)</f>
        <v>#REF!</v>
      </c>
      <c r="F9" s="8"/>
      <c r="G9" s="9" t="e">
        <f>+#REF!+#REF!+#REF!+#REF!+#REF!+#REF!+' CLESF FY 2018-19 Budget Plan'!G7</f>
        <v>#REF!</v>
      </c>
      <c r="H9" s="9" t="e">
        <f>+#REF!+#REF!+#REF!+#REF!+#REF!+#REF!+' CLESF FY 2018-19 Budget Plan'!H7</f>
        <v>#REF!</v>
      </c>
      <c r="I9" s="9" t="e">
        <f t="shared" si="0"/>
        <v>#REF!</v>
      </c>
    </row>
    <row r="10" spans="1:9" ht="12.75">
      <c r="A10" s="5" t="str">
        <f>+' CLESF FY 2018-19 Budget Plan'!A8</f>
        <v>Uncategorized (Donations)</v>
      </c>
      <c r="B10" s="9" t="e">
        <f>+#REF!+#REF!+#REF!+#REF!+#REF!+#REF!+' CLESF FY 2018-19 Budget Plan'!B8</f>
        <v>#REF!</v>
      </c>
      <c r="C10" s="9" t="e">
        <f>+#REF!+#REF!+#REF!+#REF!+#REF!+#REF!+' CLESF FY 2018-19 Budget Plan'!C8</f>
        <v>#REF!</v>
      </c>
      <c r="D10" s="9" t="e">
        <f>(B10)-C10</f>
        <v>#REF!</v>
      </c>
      <c r="E10" s="12" t="e">
        <f>IF(C10=0,"",(B10)/C10)</f>
        <v>#REF!</v>
      </c>
      <c r="F10" s="8"/>
      <c r="G10" s="9" t="e">
        <f>+#REF!+#REF!+#REF!+#REF!+#REF!+#REF!+' CLESF FY 2018-19 Budget Plan'!G8</f>
        <v>#REF!</v>
      </c>
      <c r="H10" s="9" t="e">
        <f>+#REF!+#REF!+#REF!+#REF!+#REF!+#REF!+' CLESF FY 2018-19 Budget Plan'!H8</f>
        <v>#REF!</v>
      </c>
      <c r="I10" s="9" t="e">
        <f t="shared" si="0"/>
        <v>#REF!</v>
      </c>
    </row>
    <row r="11" spans="1:9" ht="12.75">
      <c r="A11" s="5" t="str">
        <f>+' CLESF FY 2018-19 Budget Plan'!A11</f>
        <v>Total Income</v>
      </c>
      <c r="B11" s="10" t="e">
        <f>((B8)+B9)+B10</f>
        <v>#REF!</v>
      </c>
      <c r="C11" s="10" t="e">
        <f>((C8)+C9)+C10</f>
        <v>#REF!</v>
      </c>
      <c r="D11" s="10" t="e">
        <f>(B11)-C11</f>
        <v>#REF!</v>
      </c>
      <c r="E11" s="13" t="e">
        <f>IF(C11=0,"",(B11)/C11)</f>
        <v>#REF!</v>
      </c>
      <c r="F11" s="8"/>
      <c r="G11" s="10" t="e">
        <f>((G8)+G9)+G10</f>
        <v>#REF!</v>
      </c>
      <c r="H11" s="10" t="e">
        <f>((H8)+K38)+H10</f>
        <v>#REF!</v>
      </c>
      <c r="I11" s="10" t="e">
        <f>+SUM(I8:I10)</f>
        <v>#REF!</v>
      </c>
    </row>
    <row r="12" ht="12.75">
      <c r="A12" s="5" t="str">
        <f>+' CLESF FY 2018-19 Budget Plan'!A12</f>
        <v>Expenses</v>
      </c>
    </row>
    <row r="13" spans="1:9" ht="12.75">
      <c r="A13" s="4" t="str">
        <f>+' CLESF FY 2018-19 Budget Plan'!A13</f>
        <v>Items in support of April 28 Party</v>
      </c>
      <c r="B13" s="9" t="e">
        <f>+#REF!+#REF!+#REF!+#REF!+#REF!+#REF!+' CLESF FY 2018-19 Budget Plan'!B13</f>
        <v>#REF!</v>
      </c>
      <c r="C13" s="9" t="e">
        <f>+#REF!+#REF!+#REF!+#REF!+#REF!+#REF!+' CLESF FY 2018-19 Budget Plan'!C13</f>
        <v>#REF!</v>
      </c>
      <c r="D13" s="9" t="e">
        <f aca="true" t="shared" si="1" ref="D13:D44">(B13)-C13</f>
        <v>#REF!</v>
      </c>
      <c r="E13" s="12" t="e">
        <f>IF(C13=0,"",(B13)/C13)</f>
        <v>#REF!</v>
      </c>
      <c r="F13" s="8"/>
      <c r="G13" s="9" t="e">
        <f>+#REF!+#REF!+#REF!+#REF!+#REF!+#REF!+' CLESF FY 2018-19 Budget Plan'!G13</f>
        <v>#REF!</v>
      </c>
      <c r="H13" s="9" t="e">
        <f>+#REF!+#REF!+#REF!+#REF!+#REF!+#REF!+' CLESF FY 2018-19 Budget Plan'!H13</f>
        <v>#REF!</v>
      </c>
      <c r="I13" s="9" t="e">
        <f t="shared" si="0"/>
        <v>#REF!</v>
      </c>
    </row>
    <row r="14" spans="1:9" ht="12.75">
      <c r="A14" s="5" t="str">
        <f>+' CLESF FY 2018-19 Budget Plan'!A16</f>
        <v>Gifts etc. for special occasions</v>
      </c>
      <c r="B14" s="9" t="e">
        <f>+#REF!+#REF!+#REF!+#REF!+#REF!+#REF!+' CLESF FY 2018-19 Budget Plan'!B16</f>
        <v>#REF!</v>
      </c>
      <c r="C14" s="9" t="e">
        <f>+#REF!+#REF!+#REF!+#REF!+#REF!+#REF!+' CLESF FY 2018-19 Budget Plan'!C16</f>
        <v>#REF!</v>
      </c>
      <c r="D14" s="9" t="e">
        <f t="shared" si="1"/>
        <v>#REF!</v>
      </c>
      <c r="E14" s="12" t="e">
        <f aca="true" t="shared" si="2" ref="E14:E30">IF(C14=0,"",(B14)/C14)</f>
        <v>#REF!</v>
      </c>
      <c r="F14" s="8"/>
      <c r="G14" s="9" t="e">
        <f>+#REF!+#REF!+#REF!+#REF!+#REF!+#REF!+' CLESF FY 2018-19 Budget Plan'!G16</f>
        <v>#REF!</v>
      </c>
      <c r="H14" s="9" t="e">
        <f>+#REF!+#REF!+#REF!+#REF!+#REF!+#REF!+' CLESF FY 2018-19 Budget Plan'!H16</f>
        <v>#REF!</v>
      </c>
      <c r="I14" s="9" t="e">
        <f t="shared" si="0"/>
        <v>#REF!</v>
      </c>
    </row>
    <row r="15" spans="1:9" ht="12.75">
      <c r="A15" s="5" t="str">
        <f>+' CLESF FY 2018-19 Budget Plan'!A17</f>
        <v>SCP Uniform</v>
      </c>
      <c r="B15" s="9" t="e">
        <f>+#REF!+#REF!+#REF!+#REF!+#REF!+#REF!+' CLESF FY 2018-19 Budget Plan'!B17</f>
        <v>#REF!</v>
      </c>
      <c r="C15" s="9" t="e">
        <f>+#REF!+#REF!+#REF!+#REF!+#REF!+#REF!+' CLESF FY 2018-19 Budget Plan'!C17</f>
        <v>#REF!</v>
      </c>
      <c r="D15" s="9" t="e">
        <f t="shared" si="1"/>
        <v>#REF!</v>
      </c>
      <c r="E15" s="12" t="e">
        <f t="shared" si="2"/>
        <v>#REF!</v>
      </c>
      <c r="F15" s="8"/>
      <c r="G15" s="9" t="e">
        <f>+#REF!+#REF!+#REF!+#REF!+#REF!+#REF!+' CLESF FY 2018-19 Budget Plan'!G17</f>
        <v>#REF!</v>
      </c>
      <c r="H15" s="9" t="e">
        <f>+#REF!+#REF!+#REF!+#REF!+#REF!+#REF!+' CLESF FY 2018-19 Budget Plan'!H17</f>
        <v>#REF!</v>
      </c>
      <c r="I15" s="9" t="e">
        <f t="shared" si="0"/>
        <v>#REF!</v>
      </c>
    </row>
    <row r="16" spans="1:9" ht="12.75">
      <c r="A16" s="5" t="str">
        <f>+' CLESF FY 2018-19 Budget Plan'!A19</f>
        <v>Winter Pot Luck</v>
      </c>
      <c r="B16" s="9" t="e">
        <f>+#REF!+#REF!+#REF!+#REF!+#REF!+#REF!+' CLESF FY 2018-19 Budget Plan'!B19</f>
        <v>#REF!</v>
      </c>
      <c r="C16" s="9" t="e">
        <f>+#REF!+#REF!+#REF!+#REF!+#REF!+#REF!+' CLESF FY 2018-19 Budget Plan'!C19</f>
        <v>#REF!</v>
      </c>
      <c r="D16" s="9" t="e">
        <f t="shared" si="1"/>
        <v>#REF!</v>
      </c>
      <c r="E16" s="12" t="e">
        <f t="shared" si="2"/>
        <v>#REF!</v>
      </c>
      <c r="F16" s="8"/>
      <c r="G16" s="9" t="e">
        <f>+#REF!+#REF!+#REF!+#REF!+#REF!+#REF!+' CLESF FY 2018-19 Budget Plan'!G19</f>
        <v>#REF!</v>
      </c>
      <c r="H16" s="9" t="e">
        <f>+#REF!+#REF!+#REF!+#REF!+#REF!+#REF!+' CLESF FY 2018-19 Budget Plan'!H19</f>
        <v>#REF!</v>
      </c>
      <c r="I16" s="9" t="e">
        <f t="shared" si="0"/>
        <v>#REF!</v>
      </c>
    </row>
    <row r="17" spans="1:9" ht="12.75">
      <c r="A17" s="5" t="str">
        <f>+' CLESF FY 2018-19 Budget Plan'!A20</f>
        <v> Office Supp (P.O.Box &amp; SOS registra)</v>
      </c>
      <c r="B17" s="9" t="e">
        <f>+#REF!+#REF!+#REF!+#REF!+#REF!+#REF!+' CLESF FY 2018-19 Budget Plan'!B20</f>
        <v>#REF!</v>
      </c>
      <c r="C17" s="9" t="e">
        <f>+#REF!+#REF!+#REF!+#REF!+#REF!+#REF!+' CLESF FY 2018-19 Budget Plan'!C20</f>
        <v>#REF!</v>
      </c>
      <c r="D17" s="9" t="e">
        <f t="shared" si="1"/>
        <v>#REF!</v>
      </c>
      <c r="E17" s="12" t="e">
        <f t="shared" si="2"/>
        <v>#REF!</v>
      </c>
      <c r="F17" s="8"/>
      <c r="G17" s="9" t="e">
        <f>+#REF!+#REF!+#REF!+#REF!+#REF!+#REF!+' CLESF FY 2018-19 Budget Plan'!G20</f>
        <v>#REF!</v>
      </c>
      <c r="H17" s="9" t="e">
        <f>+#REF!+#REF!+#REF!+#REF!+#REF!+#REF!+' CLESF FY 2018-19 Budget Plan'!H20</f>
        <v>#REF!</v>
      </c>
      <c r="I17" s="9" t="e">
        <f t="shared" si="0"/>
        <v>#REF!</v>
      </c>
    </row>
    <row r="18" spans="1:9" ht="12.75">
      <c r="A18" s="5" t="str">
        <f>+' CLESF FY 2018-19 Budget Plan'!A21</f>
        <v>Equipment for Camano Deputies</v>
      </c>
      <c r="B18" s="9" t="e">
        <f>+#REF!+#REF!+#REF!+#REF!+#REF!+#REF!+' CLESF FY 2018-19 Budget Plan'!B21</f>
        <v>#REF!</v>
      </c>
      <c r="C18" s="9" t="e">
        <f>+#REF!+#REF!+#REF!+#REF!+#REF!+#REF!+' CLESF FY 2018-19 Budget Plan'!C21</f>
        <v>#REF!</v>
      </c>
      <c r="D18" s="9" t="e">
        <f t="shared" si="1"/>
        <v>#REF!</v>
      </c>
      <c r="E18" s="12" t="e">
        <f t="shared" si="2"/>
        <v>#REF!</v>
      </c>
      <c r="F18" s="8"/>
      <c r="G18" s="9" t="e">
        <f>+#REF!+#REF!+#REF!+#REF!+#REF!+#REF!+' CLESF FY 2018-19 Budget Plan'!G21-0.01</f>
        <v>#REF!</v>
      </c>
      <c r="H18" s="9" t="e">
        <f>+#REF!+#REF!+#REF!+#REF!+#REF!+#REF!+' CLESF FY 2018-19 Budget Plan'!H21</f>
        <v>#REF!</v>
      </c>
      <c r="I18" s="9" t="e">
        <f t="shared" si="0"/>
        <v>#REF!</v>
      </c>
    </row>
    <row r="19" spans="1:9" ht="12.75">
      <c r="A19" s="5" t="e">
        <f>+' CLESF FY 2018-19 Budget Plan'!#REF!</f>
        <v>#REF!</v>
      </c>
      <c r="B19" s="9" t="e">
        <f>+#REF!+#REF!+#REF!+#REF!+#REF!+#REF!+' CLESF FY 2018-19 Budget Plan'!#REF!</f>
        <v>#REF!</v>
      </c>
      <c r="C19" s="9" t="e">
        <f>+#REF!+#REF!+#REF!+#REF!+#REF!+#REF!+' CLESF FY 2018-19 Budget Plan'!#REF!</f>
        <v>#REF!</v>
      </c>
      <c r="D19" s="9" t="e">
        <f t="shared" si="1"/>
        <v>#REF!</v>
      </c>
      <c r="E19" s="12" t="e">
        <f t="shared" si="2"/>
        <v>#REF!</v>
      </c>
      <c r="F19" s="8"/>
      <c r="G19" s="9" t="e">
        <f>+#REF!+#REF!+#REF!+#REF!+#REF!+#REF!+' CLESF FY 2018-19 Budget Plan'!#REF!</f>
        <v>#REF!</v>
      </c>
      <c r="H19" s="9" t="e">
        <f>+#REF!+#REF!+#REF!+#REF!+#REF!+#REF!+' CLESF FY 2018-19 Budget Plan'!#REF!</f>
        <v>#REF!</v>
      </c>
      <c r="I19" s="9" t="e">
        <f t="shared" si="0"/>
        <v>#REF!</v>
      </c>
    </row>
    <row r="20" spans="1:9" ht="12.75">
      <c r="A20" s="5" t="e">
        <f>+' CLESF FY 2018-19 Budget Plan'!#REF!</f>
        <v>#REF!</v>
      </c>
      <c r="B20" s="9" t="e">
        <f>+#REF!+#REF!+#REF!+#REF!+#REF!+#REF!+' CLESF FY 2018-19 Budget Plan'!#REF!</f>
        <v>#REF!</v>
      </c>
      <c r="C20" s="9" t="e">
        <f>+#REF!+#REF!+#REF!+#REF!+#REF!+#REF!+' CLESF FY 2018-19 Budget Plan'!#REF!</f>
        <v>#REF!</v>
      </c>
      <c r="D20" s="9" t="e">
        <f t="shared" si="1"/>
        <v>#REF!</v>
      </c>
      <c r="E20" s="12" t="e">
        <f t="shared" si="2"/>
        <v>#REF!</v>
      </c>
      <c r="F20" s="8"/>
      <c r="G20" s="9" t="e">
        <f>+#REF!+#REF!+#REF!+#REF!+#REF!+#REF!+' CLESF FY 2018-19 Budget Plan'!#REF!</f>
        <v>#REF!</v>
      </c>
      <c r="H20" s="9" t="e">
        <f>+#REF!+#REF!+#REF!+#REF!+#REF!+#REF!+' CLESF FY 2018-19 Budget Plan'!#REF!</f>
        <v>#REF!</v>
      </c>
      <c r="I20" s="9" t="e">
        <f t="shared" si="0"/>
        <v>#REF!</v>
      </c>
    </row>
    <row r="21" spans="1:9" ht="12.75">
      <c r="A21" s="5" t="e">
        <f>+' CLESF FY 2018-19 Budget Plan'!#REF!</f>
        <v>#REF!</v>
      </c>
      <c r="B21" s="9" t="e">
        <f>+#REF!+#REF!+#REF!+#REF!+#REF!+#REF!+' CLESF FY 2018-19 Budget Plan'!#REF!</f>
        <v>#REF!</v>
      </c>
      <c r="C21" s="9" t="e">
        <f>+#REF!+#REF!+#REF!+#REF!+#REF!+#REF!+' CLESF FY 2018-19 Budget Plan'!#REF!</f>
        <v>#REF!</v>
      </c>
      <c r="D21" s="9" t="e">
        <f t="shared" si="1"/>
        <v>#REF!</v>
      </c>
      <c r="E21" s="12" t="e">
        <f t="shared" si="2"/>
        <v>#REF!</v>
      </c>
      <c r="F21" s="8"/>
      <c r="G21" s="9" t="e">
        <f>+#REF!+#REF!+#REF!+#REF!+#REF!+#REF!+' CLESF FY 2018-19 Budget Plan'!#REF!</f>
        <v>#REF!</v>
      </c>
      <c r="H21" s="9" t="e">
        <f>+#REF!+#REF!+#REF!+#REF!+#REF!+#REF!+' CLESF FY 2018-19 Budget Plan'!#REF!</f>
        <v>#REF!</v>
      </c>
      <c r="I21" s="9" t="e">
        <f t="shared" si="0"/>
        <v>#REF!</v>
      </c>
    </row>
    <row r="22" spans="1:9" ht="12.75">
      <c r="A22" s="5" t="e">
        <f>+' CLESF FY 2018-19 Budget Plan'!#REF!</f>
        <v>#REF!</v>
      </c>
      <c r="B22" s="9" t="e">
        <f>+#REF!+#REF!+#REF!+#REF!+#REF!+#REF!+' CLESF FY 2018-19 Budget Plan'!#REF!</f>
        <v>#REF!</v>
      </c>
      <c r="C22" s="9" t="e">
        <f>+#REF!+#REF!+#REF!+#REF!+#REF!+#REF!+' CLESF FY 2018-19 Budget Plan'!#REF!</f>
        <v>#REF!</v>
      </c>
      <c r="D22" s="9" t="e">
        <f t="shared" si="1"/>
        <v>#REF!</v>
      </c>
      <c r="E22" s="12" t="e">
        <f t="shared" si="2"/>
        <v>#REF!</v>
      </c>
      <c r="F22" s="8"/>
      <c r="G22" s="9" t="e">
        <f>+#REF!+#REF!+#REF!+#REF!+#REF!+#REF!+' CLESF FY 2018-19 Budget Plan'!#REF!</f>
        <v>#REF!</v>
      </c>
      <c r="H22" s="9" t="e">
        <f>+#REF!+#REF!+#REF!+#REF!+#REF!+#REF!+' CLESF FY 2018-19 Budget Plan'!#REF!</f>
        <v>#REF!</v>
      </c>
      <c r="I22" s="9" t="e">
        <f t="shared" si="0"/>
        <v>#REF!</v>
      </c>
    </row>
    <row r="23" spans="1:9" ht="12.75">
      <c r="A23" s="5" t="e">
        <f>+' CLESF FY 2018-19 Budget Plan'!#REF!</f>
        <v>#REF!</v>
      </c>
      <c r="B23" s="9" t="e">
        <f>+#REF!+#REF!+#REF!+#REF!+#REF!+#REF!+' CLESF FY 2018-19 Budget Plan'!#REF!</f>
        <v>#REF!</v>
      </c>
      <c r="C23" s="9" t="e">
        <f>+#REF!+#REF!+#REF!+#REF!+#REF!+#REF!+' CLESF FY 2018-19 Budget Plan'!#REF!</f>
        <v>#REF!</v>
      </c>
      <c r="D23" s="9" t="e">
        <f t="shared" si="1"/>
        <v>#REF!</v>
      </c>
      <c r="E23" s="12" t="e">
        <f t="shared" si="2"/>
        <v>#REF!</v>
      </c>
      <c r="F23" s="8"/>
      <c r="G23" s="9" t="e">
        <f>+#REF!+#REF!+#REF!+#REF!+#REF!+#REF!+' CLESF FY 2018-19 Budget Plan'!#REF!</f>
        <v>#REF!</v>
      </c>
      <c r="H23" s="9" t="e">
        <f>+#REF!+#REF!+#REF!+#REF!+#REF!+#REF!+' CLESF FY 2018-19 Budget Plan'!#REF!</f>
        <v>#REF!</v>
      </c>
      <c r="I23" s="9" t="e">
        <f t="shared" si="0"/>
        <v>#REF!</v>
      </c>
    </row>
    <row r="24" spans="1:9" ht="12.75">
      <c r="A24" s="5" t="str">
        <f>+' CLESF FY 2018-19 Budget Plan'!A27</f>
        <v>D &amp; O Ins. &amp; Chamber of Commerce</v>
      </c>
      <c r="B24" s="9" t="e">
        <f>+#REF!+#REF!+#REF!+#REF!+#REF!+#REF!+' CLESF FY 2018-19 Budget Plan'!B27</f>
        <v>#REF!</v>
      </c>
      <c r="C24" s="9" t="e">
        <f>+#REF!+#REF!+#REF!+#REF!+#REF!+#REF!+' CLESF FY 2018-19 Budget Plan'!C27</f>
        <v>#REF!</v>
      </c>
      <c r="D24" s="9" t="e">
        <f t="shared" si="1"/>
        <v>#REF!</v>
      </c>
      <c r="E24" s="12" t="e">
        <f t="shared" si="2"/>
        <v>#REF!</v>
      </c>
      <c r="F24" s="8"/>
      <c r="G24" s="9" t="e">
        <f>+#REF!+#REF!+#REF!+#REF!+#REF!+#REF!+' CLESF FY 2018-19 Budget Plan'!G27</f>
        <v>#REF!</v>
      </c>
      <c r="H24" s="9" t="e">
        <f>+#REF!+#REF!+#REF!+#REF!+#REF!+#REF!+' CLESF FY 2018-19 Budget Plan'!H27</f>
        <v>#REF!</v>
      </c>
      <c r="I24" s="9" t="e">
        <f t="shared" si="0"/>
        <v>#REF!</v>
      </c>
    </row>
    <row r="25" spans="1:9" ht="12.75">
      <c r="A25" s="5" t="e">
        <f>+' CLESF FY 2018-19 Budget Plan'!#REF!</f>
        <v>#REF!</v>
      </c>
      <c r="B25" s="9" t="e">
        <f>+#REF!+#REF!+#REF!+#REF!+#REF!+#REF!+' CLESF FY 2018-19 Budget Plan'!#REF!</f>
        <v>#REF!</v>
      </c>
      <c r="C25" s="9" t="e">
        <f>+#REF!+#REF!+#REF!+#REF!+#REF!+#REF!+' CLESF FY 2018-19 Budget Plan'!#REF!</f>
        <v>#REF!</v>
      </c>
      <c r="D25" s="9" t="e">
        <f t="shared" si="1"/>
        <v>#REF!</v>
      </c>
      <c r="E25" s="12" t="e">
        <f t="shared" si="2"/>
        <v>#REF!</v>
      </c>
      <c r="F25" s="8"/>
      <c r="G25" s="9" t="e">
        <f>+#REF!+#REF!+#REF!+#REF!+#REF!+#REF!+' CLESF FY 2018-19 Budget Plan'!#REF!</f>
        <v>#REF!</v>
      </c>
      <c r="H25" s="9" t="e">
        <f>+#REF!+#REF!+#REF!+#REF!+#REF!+#REF!+' CLESF FY 2018-19 Budget Plan'!#REF!</f>
        <v>#REF!</v>
      </c>
      <c r="I25" s="9" t="e">
        <f t="shared" si="0"/>
        <v>#REF!</v>
      </c>
    </row>
    <row r="26" spans="1:9" ht="12.75">
      <c r="A26" s="5" t="e">
        <f>+' CLESF FY 2018-19 Budget Plan'!#REF!</f>
        <v>#REF!</v>
      </c>
      <c r="B26" s="9" t="e">
        <f>+#REF!+#REF!+#REF!+#REF!+#REF!+#REF!+' CLESF FY 2018-19 Budget Plan'!#REF!</f>
        <v>#REF!</v>
      </c>
      <c r="C26" s="9" t="e">
        <f>+#REF!+#REF!+#REF!+#REF!+#REF!+#REF!+' CLESF FY 2018-19 Budget Plan'!#REF!</f>
        <v>#REF!</v>
      </c>
      <c r="D26" s="9" t="e">
        <f t="shared" si="1"/>
        <v>#REF!</v>
      </c>
      <c r="E26" s="12" t="e">
        <f t="shared" si="2"/>
        <v>#REF!</v>
      </c>
      <c r="F26" s="8"/>
      <c r="G26" s="9" t="e">
        <f>+#REF!+#REF!+#REF!+#REF!+#REF!+#REF!+' CLESF FY 2018-19 Budget Plan'!#REF!</f>
        <v>#REF!</v>
      </c>
      <c r="H26" s="9" t="e">
        <f>+#REF!+#REF!+#REF!+#REF!+#REF!+#REF!+' CLESF FY 2018-19 Budget Plan'!#REF!</f>
        <v>#REF!</v>
      </c>
      <c r="I26" s="9" t="e">
        <f t="shared" si="0"/>
        <v>#REF!</v>
      </c>
    </row>
    <row r="27" spans="1:9" ht="12.75">
      <c r="A27" s="5" t="e">
        <f>+' CLESF FY 2018-19 Budget Plan'!#REF!</f>
        <v>#REF!</v>
      </c>
      <c r="B27" s="9" t="e">
        <f>+#REF!+#REF!+#REF!+#REF!+#REF!+#REF!+' CLESF FY 2018-19 Budget Plan'!#REF!</f>
        <v>#REF!</v>
      </c>
      <c r="C27" s="9" t="e">
        <f>+#REF!+#REF!+#REF!+#REF!+#REF!+#REF!+' CLESF FY 2018-19 Budget Plan'!#REF!</f>
        <v>#REF!</v>
      </c>
      <c r="D27" s="9" t="e">
        <f t="shared" si="1"/>
        <v>#REF!</v>
      </c>
      <c r="E27" s="12" t="e">
        <f t="shared" si="2"/>
        <v>#REF!</v>
      </c>
      <c r="F27" s="8"/>
      <c r="G27" s="9" t="e">
        <f>+#REF!+#REF!+#REF!+#REF!+#REF!+#REF!+' CLESF FY 2018-19 Budget Plan'!#REF!</f>
        <v>#REF!</v>
      </c>
      <c r="H27" s="9" t="e">
        <f>+#REF!+#REF!+#REF!+#REF!+#REF!+#REF!+' CLESF FY 2018-19 Budget Plan'!#REF!</f>
        <v>#REF!</v>
      </c>
      <c r="I27" s="9" t="e">
        <f t="shared" si="0"/>
        <v>#REF!</v>
      </c>
    </row>
    <row r="28" spans="1:9" ht="12.75">
      <c r="A28" s="5" t="e">
        <f>+' CLESF FY 2018-19 Budget Plan'!#REF!</f>
        <v>#REF!</v>
      </c>
      <c r="B28" s="9" t="e">
        <f>+#REF!+#REF!+#REF!+#REF!+#REF!+#REF!+' CLESF FY 2018-19 Budget Plan'!#REF!</f>
        <v>#REF!</v>
      </c>
      <c r="C28" s="9" t="e">
        <f>+#REF!+#REF!+#REF!+#REF!+#REF!+#REF!+' CLESF FY 2018-19 Budget Plan'!#REF!</f>
        <v>#REF!</v>
      </c>
      <c r="D28" s="9" t="e">
        <f t="shared" si="1"/>
        <v>#REF!</v>
      </c>
      <c r="E28" s="12" t="e">
        <f t="shared" si="2"/>
        <v>#REF!</v>
      </c>
      <c r="F28" s="8"/>
      <c r="G28" s="9" t="e">
        <f>+#REF!+#REF!+#REF!+#REF!+#REF!+#REF!+' CLESF FY 2018-19 Budget Plan'!#REF!</f>
        <v>#REF!</v>
      </c>
      <c r="H28" s="9" t="e">
        <f>+#REF!+#REF!+#REF!+#REF!+#REF!+#REF!+' CLESF FY 2018-19 Budget Plan'!#REF!</f>
        <v>#REF!</v>
      </c>
      <c r="I28" s="9" t="e">
        <f t="shared" si="0"/>
        <v>#REF!</v>
      </c>
    </row>
    <row r="29" spans="1:9" ht="12.75">
      <c r="A29" s="5" t="e">
        <f>+' CLESF FY 2018-19 Budget Plan'!#REF!</f>
        <v>#REF!</v>
      </c>
      <c r="B29" s="9" t="e">
        <f>+#REF!+#REF!+#REF!+#REF!+#REF!+#REF!+' CLESF FY 2018-19 Budget Plan'!#REF!</f>
        <v>#REF!</v>
      </c>
      <c r="C29" s="9" t="e">
        <f>+#REF!+#REF!+#REF!+#REF!+#REF!+#REF!+' CLESF FY 2018-19 Budget Plan'!#REF!</f>
        <v>#REF!</v>
      </c>
      <c r="D29" s="9" t="e">
        <f t="shared" si="1"/>
        <v>#REF!</v>
      </c>
      <c r="E29" s="12" t="e">
        <f t="shared" si="2"/>
        <v>#REF!</v>
      </c>
      <c r="F29" s="8"/>
      <c r="G29" s="9" t="e">
        <f>+#REF!+#REF!+#REF!+#REF!+#REF!+#REF!+' CLESF FY 2018-19 Budget Plan'!#REF!</f>
        <v>#REF!</v>
      </c>
      <c r="H29" s="9" t="e">
        <f>+#REF!+#REF!+#REF!+#REF!+#REF!+#REF!+' CLESF FY 2018-19 Budget Plan'!#REF!</f>
        <v>#REF!</v>
      </c>
      <c r="I29" s="9" t="e">
        <f t="shared" si="0"/>
        <v>#REF!</v>
      </c>
    </row>
    <row r="30" spans="1:9" ht="12.75">
      <c r="A30" s="5" t="e">
        <f>+' CLESF FY 2018-19 Budget Plan'!#REF!</f>
        <v>#REF!</v>
      </c>
      <c r="B30" s="9" t="e">
        <f>+#REF!+#REF!+#REF!+#REF!+#REF!+#REF!+' CLESF FY 2018-19 Budget Plan'!#REF!</f>
        <v>#REF!</v>
      </c>
      <c r="C30" s="9" t="e">
        <f>+#REF!+#REF!+#REF!+#REF!+#REF!+#REF!+' CLESF FY 2018-19 Budget Plan'!#REF!</f>
        <v>#REF!</v>
      </c>
      <c r="D30" s="9" t="e">
        <f t="shared" si="1"/>
        <v>#REF!</v>
      </c>
      <c r="E30" s="12" t="e">
        <f t="shared" si="2"/>
        <v>#REF!</v>
      </c>
      <c r="F30" s="8"/>
      <c r="G30" s="9" t="e">
        <f>+#REF!+#REF!+#REF!+#REF!+#REF!+#REF!+' CLESF FY 2018-19 Budget Plan'!#REF!</f>
        <v>#REF!</v>
      </c>
      <c r="H30" s="9" t="e">
        <f>+#REF!+#REF!+#REF!+#REF!+#REF!+#REF!+' CLESF FY 2018-19 Budget Plan'!#REF!</f>
        <v>#REF!</v>
      </c>
      <c r="I30" s="9" t="e">
        <f t="shared" si="0"/>
        <v>#REF!</v>
      </c>
    </row>
    <row r="31" spans="1:9" ht="12.75">
      <c r="A31" s="5" t="e">
        <f>+' CLESF FY 2018-19 Budget Plan'!#REF!</f>
        <v>#REF!</v>
      </c>
      <c r="B31" s="10" t="e">
        <f>((((((B24)+B25)+B26)+B27)+B28)+B29)+B30</f>
        <v>#REF!</v>
      </c>
      <c r="C31" s="10" t="e">
        <f>((((((C24)+C25)+C26)+C27)+C28)+C29)+C30</f>
        <v>#REF!</v>
      </c>
      <c r="D31" s="10" t="e">
        <f t="shared" si="1"/>
        <v>#REF!</v>
      </c>
      <c r="E31" s="13" t="e">
        <f aca="true" t="shared" si="3" ref="E31:E74">IF(C31=0,"",(B31)/C31)</f>
        <v>#REF!</v>
      </c>
      <c r="F31" s="8"/>
      <c r="G31" s="10" t="e">
        <f>((((((G24)+G25)+G26)+G27)+G28)+G29)+G30</f>
        <v>#REF!</v>
      </c>
      <c r="H31" s="10" t="e">
        <f>((((((H24)+H25)+H26)+H27)+H28)+H29)+H30</f>
        <v>#REF!</v>
      </c>
      <c r="I31" s="10" t="e">
        <f>+SUM(I24:I30)</f>
        <v>#REF!</v>
      </c>
    </row>
    <row r="32" spans="1:9" ht="12.75">
      <c r="A32" s="5" t="e">
        <f>+' CLESF FY 2018-19 Budget Plan'!#REF!</f>
        <v>#REF!</v>
      </c>
      <c r="B32" s="9" t="e">
        <f>+#REF!+#REF!+#REF!+#REF!+#REF!+#REF!+' CLESF FY 2018-19 Budget Plan'!#REF!</f>
        <v>#REF!</v>
      </c>
      <c r="C32" s="9" t="e">
        <f>+#REF!+#REF!+#REF!+#REF!+#REF!+#REF!+' CLESF FY 2018-19 Budget Plan'!#REF!</f>
        <v>#REF!</v>
      </c>
      <c r="D32" s="9" t="e">
        <f t="shared" si="1"/>
        <v>#REF!</v>
      </c>
      <c r="E32" s="12" t="e">
        <f t="shared" si="3"/>
        <v>#REF!</v>
      </c>
      <c r="F32" s="8"/>
      <c r="G32" s="9" t="e">
        <f>+#REF!+#REF!+#REF!+#REF!+#REF!+#REF!+' CLESF FY 2018-19 Budget Plan'!#REF!</f>
        <v>#REF!</v>
      </c>
      <c r="H32" s="9" t="e">
        <f>+#REF!+#REF!+#REF!+#REF!+#REF!+#REF!+' CLESF FY 2018-19 Budget Plan'!#REF!</f>
        <v>#REF!</v>
      </c>
      <c r="I32" s="9" t="e">
        <f t="shared" si="0"/>
        <v>#REF!</v>
      </c>
    </row>
    <row r="33" spans="1:9" ht="12.75">
      <c r="A33" s="5" t="e">
        <f>+' CLESF FY 2018-19 Budget Plan'!#REF!</f>
        <v>#REF!</v>
      </c>
      <c r="B33" s="9" t="e">
        <f>+#REF!+#REF!+#REF!+#REF!+#REF!+#REF!+' CLESF FY 2018-19 Budget Plan'!#REF!</f>
        <v>#REF!</v>
      </c>
      <c r="C33" s="9" t="e">
        <f>+#REF!+#REF!+#REF!+#REF!+#REF!+#REF!+' CLESF FY 2018-19 Budget Plan'!#REF!</f>
        <v>#REF!</v>
      </c>
      <c r="D33" s="9" t="e">
        <f t="shared" si="1"/>
        <v>#REF!</v>
      </c>
      <c r="E33" s="12" t="e">
        <f t="shared" si="3"/>
        <v>#REF!</v>
      </c>
      <c r="F33" s="8"/>
      <c r="G33" s="9" t="e">
        <f>+#REF!+#REF!+#REF!+#REF!+#REF!+#REF!+' CLESF FY 2018-19 Budget Plan'!#REF!</f>
        <v>#REF!</v>
      </c>
      <c r="H33" s="9" t="e">
        <f>+#REF!+#REF!+#REF!+#REF!+#REF!+#REF!+' CLESF FY 2018-19 Budget Plan'!#REF!</f>
        <v>#REF!</v>
      </c>
      <c r="I33" s="9" t="e">
        <f t="shared" si="0"/>
        <v>#REF!</v>
      </c>
    </row>
    <row r="34" spans="1:9" ht="12.75">
      <c r="A34" s="5" t="e">
        <f>+' CLESF FY 2018-19 Budget Plan'!#REF!</f>
        <v>#REF!</v>
      </c>
      <c r="B34" s="9" t="e">
        <f>+#REF!+#REF!+#REF!+#REF!+#REF!+#REF!+' CLESF FY 2018-19 Budget Plan'!#REF!</f>
        <v>#REF!</v>
      </c>
      <c r="C34" s="9" t="e">
        <f>+#REF!+#REF!+#REF!+#REF!+#REF!+#REF!+' CLESF FY 2018-19 Budget Plan'!#REF!</f>
        <v>#REF!</v>
      </c>
      <c r="D34" s="9" t="e">
        <f t="shared" si="1"/>
        <v>#REF!</v>
      </c>
      <c r="E34" s="12" t="e">
        <f t="shared" si="3"/>
        <v>#REF!</v>
      </c>
      <c r="F34" s="8"/>
      <c r="G34" s="9" t="e">
        <f>+#REF!+#REF!+#REF!+#REF!+#REF!+#REF!+' CLESF FY 2018-19 Budget Plan'!#REF!</f>
        <v>#REF!</v>
      </c>
      <c r="H34" s="9" t="e">
        <f>+#REF!+#REF!+#REF!+#REF!+#REF!+#REF!+' CLESF FY 2018-19 Budget Plan'!#REF!</f>
        <v>#REF!</v>
      </c>
      <c r="I34" s="9" t="e">
        <f t="shared" si="0"/>
        <v>#REF!</v>
      </c>
    </row>
    <row r="35" spans="1:9" ht="12.75">
      <c r="A35" s="5" t="e">
        <f>+' CLESF FY 2018-19 Budget Plan'!#REF!</f>
        <v>#REF!</v>
      </c>
      <c r="B35" s="9" t="e">
        <f>+#REF!+#REF!+#REF!+#REF!+#REF!+#REF!+' CLESF FY 2018-19 Budget Plan'!#REF!</f>
        <v>#REF!</v>
      </c>
      <c r="C35" s="9" t="e">
        <f>+#REF!+#REF!+#REF!+#REF!+#REF!+#REF!+' CLESF FY 2018-19 Budget Plan'!#REF!</f>
        <v>#REF!</v>
      </c>
      <c r="D35" s="9" t="e">
        <f t="shared" si="1"/>
        <v>#REF!</v>
      </c>
      <c r="E35" s="12" t="e">
        <f t="shared" si="3"/>
        <v>#REF!</v>
      </c>
      <c r="F35" s="8"/>
      <c r="G35" s="9" t="e">
        <f>+#REF!+#REF!+#REF!+#REF!+#REF!+#REF!+' CLESF FY 2018-19 Budget Plan'!#REF!</f>
        <v>#REF!</v>
      </c>
      <c r="H35" s="9" t="e">
        <f>+#REF!+#REF!+#REF!+#REF!+#REF!+#REF!+' CLESF FY 2018-19 Budget Plan'!#REF!</f>
        <v>#REF!</v>
      </c>
      <c r="I35" s="9" t="e">
        <f t="shared" si="0"/>
        <v>#REF!</v>
      </c>
    </row>
    <row r="36" spans="1:9" ht="12.75">
      <c r="A36" s="5" t="e">
        <f>+' CLESF FY 2018-19 Budget Plan'!#REF!</f>
        <v>#REF!</v>
      </c>
      <c r="B36" s="9" t="e">
        <f>+#REF!+#REF!+#REF!+#REF!+#REF!+#REF!+' CLESF FY 2018-19 Budget Plan'!#REF!</f>
        <v>#REF!</v>
      </c>
      <c r="C36" s="9" t="e">
        <f>+#REF!+#REF!+#REF!+#REF!+#REF!+#REF!+' CLESF FY 2018-19 Budget Plan'!#REF!</f>
        <v>#REF!</v>
      </c>
      <c r="D36" s="9" t="e">
        <f t="shared" si="1"/>
        <v>#REF!</v>
      </c>
      <c r="E36" s="12" t="e">
        <f t="shared" si="3"/>
        <v>#REF!</v>
      </c>
      <c r="F36" s="8"/>
      <c r="G36" s="9" t="e">
        <f>+#REF!+#REF!+#REF!+#REF!+#REF!+#REF!+' CLESF FY 2018-19 Budget Plan'!#REF!</f>
        <v>#REF!</v>
      </c>
      <c r="H36" s="9" t="e">
        <f>+#REF!+#REF!+#REF!+#REF!+#REF!+#REF!+' CLESF FY 2018-19 Budget Plan'!#REF!</f>
        <v>#REF!</v>
      </c>
      <c r="I36" s="9" t="e">
        <f t="shared" si="0"/>
        <v>#REF!</v>
      </c>
    </row>
    <row r="37" spans="1:9" ht="12.75">
      <c r="A37" s="5" t="e">
        <f>+' CLESF FY 2018-19 Budget Plan'!#REF!</f>
        <v>#REF!</v>
      </c>
      <c r="B37" s="9" t="e">
        <f>+#REF!+#REF!+#REF!+#REF!+#REF!+#REF!+' CLESF FY 2018-19 Budget Plan'!#REF!</f>
        <v>#REF!</v>
      </c>
      <c r="C37" s="9" t="e">
        <f>+#REF!+#REF!+#REF!+#REF!+#REF!+#REF!+' CLESF FY 2018-19 Budget Plan'!#REF!</f>
        <v>#REF!</v>
      </c>
      <c r="D37" s="9" t="e">
        <f t="shared" si="1"/>
        <v>#REF!</v>
      </c>
      <c r="E37" s="12" t="e">
        <f t="shared" si="3"/>
        <v>#REF!</v>
      </c>
      <c r="F37" s="8"/>
      <c r="G37" s="9" t="e">
        <f>+#REF!+#REF!+#REF!+#REF!+#REF!+#REF!+' CLESF FY 2018-19 Budget Plan'!#REF!</f>
        <v>#REF!</v>
      </c>
      <c r="H37" s="9" t="e">
        <f>+#REF!+#REF!+#REF!+#REF!+#REF!+#REF!+' CLESF FY 2018-19 Budget Plan'!#REF!</f>
        <v>#REF!</v>
      </c>
      <c r="I37" s="9" t="e">
        <f t="shared" si="0"/>
        <v>#REF!</v>
      </c>
    </row>
    <row r="38" spans="1:11" ht="12.75">
      <c r="A38" s="5" t="e">
        <f>+' CLESF FY 2018-19 Budget Plan'!#REF!</f>
        <v>#REF!</v>
      </c>
      <c r="B38" s="9" t="e">
        <f>+#REF!+#REF!+#REF!+#REF!+#REF!+#REF!+' CLESF FY 2018-19 Budget Plan'!#REF!</f>
        <v>#REF!</v>
      </c>
      <c r="C38" s="9" t="e">
        <f>+#REF!+#REF!+#REF!+#REF!+#REF!+#REF!+' CLESF FY 2018-19 Budget Plan'!#REF!</f>
        <v>#REF!</v>
      </c>
      <c r="D38" s="9" t="e">
        <f t="shared" si="1"/>
        <v>#REF!</v>
      </c>
      <c r="E38" s="12" t="e">
        <f t="shared" si="3"/>
        <v>#REF!</v>
      </c>
      <c r="F38" s="8"/>
      <c r="G38" s="9" t="e">
        <f>+#REF!+#REF!+#REF!+#REF!+#REF!+#REF!+' CLESF FY 2018-19 Budget Plan'!#REF!</f>
        <v>#REF!</v>
      </c>
      <c r="H38" s="9" t="e">
        <f>+#REF!+#REF!+#REF!+#REF!+#REF!+#REF!+' CLESF FY 2018-19 Budget Plan'!#REF!</f>
        <v>#REF!</v>
      </c>
      <c r="I38" s="9" t="e">
        <f t="shared" si="0"/>
        <v>#REF!</v>
      </c>
      <c r="K38" s="9"/>
    </row>
    <row r="39" spans="1:9" ht="12.75">
      <c r="A39" s="5" t="e">
        <f>+' CLESF FY 2018-19 Budget Plan'!#REF!</f>
        <v>#REF!</v>
      </c>
      <c r="B39" s="9" t="e">
        <f>+#REF!+#REF!+#REF!+#REF!+#REF!+#REF!+' CLESF FY 2018-19 Budget Plan'!#REF!</f>
        <v>#REF!</v>
      </c>
      <c r="C39" s="9" t="e">
        <f>+#REF!+#REF!+#REF!+#REF!+#REF!+#REF!+' CLESF FY 2018-19 Budget Plan'!#REF!</f>
        <v>#REF!</v>
      </c>
      <c r="D39" s="9" t="e">
        <f t="shared" si="1"/>
        <v>#REF!</v>
      </c>
      <c r="E39" s="12" t="e">
        <f t="shared" si="3"/>
        <v>#REF!</v>
      </c>
      <c r="F39" s="8"/>
      <c r="G39" s="9" t="e">
        <f>+#REF!+#REF!+#REF!+#REF!+#REF!+#REF!+' CLESF FY 2018-19 Budget Plan'!#REF!</f>
        <v>#REF!</v>
      </c>
      <c r="H39" s="9" t="e">
        <f>+#REF!+#REF!+#REF!+#REF!+#REF!+#REF!+' CLESF FY 2018-19 Budget Plan'!#REF!</f>
        <v>#REF!</v>
      </c>
      <c r="I39" s="9" t="e">
        <f t="shared" si="0"/>
        <v>#REF!</v>
      </c>
    </row>
    <row r="40" spans="1:9" ht="12.75">
      <c r="A40" s="5" t="e">
        <f>+' CLESF FY 2018-19 Budget Plan'!#REF!</f>
        <v>#REF!</v>
      </c>
      <c r="B40" s="9" t="e">
        <f>+#REF!+#REF!+#REF!+#REF!+#REF!+#REF!+' CLESF FY 2018-19 Budget Plan'!#REF!</f>
        <v>#REF!</v>
      </c>
      <c r="C40" s="9" t="e">
        <f>+#REF!+#REF!+#REF!+#REF!+#REF!+#REF!+' CLESF FY 2018-19 Budget Plan'!#REF!</f>
        <v>#REF!</v>
      </c>
      <c r="D40" s="9" t="e">
        <f t="shared" si="1"/>
        <v>#REF!</v>
      </c>
      <c r="E40" s="12" t="e">
        <f t="shared" si="3"/>
        <v>#REF!</v>
      </c>
      <c r="F40" s="8"/>
      <c r="G40" s="9" t="e">
        <f>+#REF!+#REF!+#REF!+#REF!+#REF!+#REF!+' CLESF FY 2018-19 Budget Plan'!#REF!</f>
        <v>#REF!</v>
      </c>
      <c r="H40" s="9" t="e">
        <f>+#REF!+#REF!+#REF!+#REF!+#REF!+#REF!+' CLESF FY 2018-19 Budget Plan'!#REF!</f>
        <v>#REF!</v>
      </c>
      <c r="I40" s="9" t="e">
        <f t="shared" si="0"/>
        <v>#REF!</v>
      </c>
    </row>
    <row r="41" spans="1:9" ht="12.75">
      <c r="A41" s="5" t="e">
        <f>+' CLESF FY 2018-19 Budget Plan'!#REF!</f>
        <v>#REF!</v>
      </c>
      <c r="B41" s="9" t="e">
        <f>+#REF!+#REF!+#REF!+#REF!+#REF!+#REF!+' CLESF FY 2018-19 Budget Plan'!#REF!</f>
        <v>#REF!</v>
      </c>
      <c r="C41" s="9" t="e">
        <f>+#REF!+#REF!+#REF!+#REF!+#REF!+#REF!+' CLESF FY 2018-19 Budget Plan'!#REF!</f>
        <v>#REF!</v>
      </c>
      <c r="D41" s="9" t="e">
        <f t="shared" si="1"/>
        <v>#REF!</v>
      </c>
      <c r="E41" s="12" t="e">
        <f t="shared" si="3"/>
        <v>#REF!</v>
      </c>
      <c r="F41" s="8"/>
      <c r="G41" s="9" t="e">
        <f>+#REF!+#REF!+#REF!+#REF!+#REF!+#REF!+' CLESF FY 2018-19 Budget Plan'!#REF!</f>
        <v>#REF!</v>
      </c>
      <c r="H41" s="9" t="e">
        <f>+#REF!+#REF!+#REF!+#REF!+#REF!+#REF!+' CLESF FY 2018-19 Budget Plan'!#REF!</f>
        <v>#REF!</v>
      </c>
      <c r="I41" s="9" t="e">
        <f t="shared" si="0"/>
        <v>#REF!</v>
      </c>
    </row>
    <row r="42" spans="1:9" ht="12.75">
      <c r="A42" s="5" t="e">
        <f>+' CLESF FY 2018-19 Budget Plan'!#REF!</f>
        <v>#REF!</v>
      </c>
      <c r="B42" s="9" t="e">
        <f>+#REF!+#REF!+#REF!+#REF!+#REF!+#REF!+' CLESF FY 2018-19 Budget Plan'!#REF!</f>
        <v>#REF!</v>
      </c>
      <c r="C42" s="9" t="e">
        <f>+#REF!+#REF!+#REF!+#REF!+#REF!+#REF!+' CLESF FY 2018-19 Budget Plan'!#REF!</f>
        <v>#REF!</v>
      </c>
      <c r="D42" s="9" t="e">
        <f t="shared" si="1"/>
        <v>#REF!</v>
      </c>
      <c r="E42" s="12" t="e">
        <f t="shared" si="3"/>
        <v>#REF!</v>
      </c>
      <c r="F42" s="8"/>
      <c r="G42" s="9" t="e">
        <f>+#REF!+#REF!+#REF!+#REF!+#REF!+#REF!+' CLESF FY 2018-19 Budget Plan'!#REF!</f>
        <v>#REF!</v>
      </c>
      <c r="H42" s="9" t="e">
        <f>+#REF!+#REF!+#REF!+#REF!+#REF!+#REF!+' CLESF FY 2018-19 Budget Plan'!#REF!</f>
        <v>#REF!</v>
      </c>
      <c r="I42" s="9" t="e">
        <f t="shared" si="0"/>
        <v>#REF!</v>
      </c>
    </row>
    <row r="43" spans="1:9" ht="12.75">
      <c r="A43" s="5" t="e">
        <f>+' CLESF FY 2018-19 Budget Plan'!#REF!</f>
        <v>#REF!</v>
      </c>
      <c r="B43" s="9" t="e">
        <f>+#REF!+#REF!+#REF!+#REF!+#REF!+#REF!+' CLESF FY 2018-19 Budget Plan'!#REF!</f>
        <v>#REF!</v>
      </c>
      <c r="C43" s="9" t="e">
        <f>+#REF!+#REF!+#REF!+#REF!+#REF!+#REF!+' CLESF FY 2018-19 Budget Plan'!#REF!</f>
        <v>#REF!</v>
      </c>
      <c r="D43" s="9" t="e">
        <f t="shared" si="1"/>
        <v>#REF!</v>
      </c>
      <c r="E43" s="12" t="e">
        <f t="shared" si="3"/>
        <v>#REF!</v>
      </c>
      <c r="F43" s="8"/>
      <c r="G43" s="9" t="e">
        <f>+#REF!+#REF!+#REF!+#REF!+#REF!+#REF!+' CLESF FY 2018-19 Budget Plan'!#REF!</f>
        <v>#REF!</v>
      </c>
      <c r="H43" s="9" t="e">
        <f>+#REF!+#REF!+#REF!+#REF!+#REF!+#REF!+' CLESF FY 2018-19 Budget Plan'!#REF!</f>
        <v>#REF!</v>
      </c>
      <c r="I43" s="9" t="e">
        <f t="shared" si="0"/>
        <v>#REF!</v>
      </c>
    </row>
    <row r="44" spans="1:9" ht="12.75">
      <c r="A44" s="5" t="e">
        <f>+' CLESF FY 2018-19 Budget Plan'!#REF!</f>
        <v>#REF!</v>
      </c>
      <c r="B44" s="9" t="e">
        <f>+#REF!+#REF!+#REF!+#REF!+#REF!+#REF!+' CLESF FY 2018-19 Budget Plan'!#REF!</f>
        <v>#REF!</v>
      </c>
      <c r="C44" s="9" t="e">
        <f>+#REF!+#REF!+#REF!+#REF!+#REF!+#REF!+' CLESF FY 2018-19 Budget Plan'!#REF!</f>
        <v>#REF!</v>
      </c>
      <c r="D44" s="9" t="e">
        <f t="shared" si="1"/>
        <v>#REF!</v>
      </c>
      <c r="E44" s="12" t="e">
        <f t="shared" si="3"/>
        <v>#REF!</v>
      </c>
      <c r="F44" s="8"/>
      <c r="G44" s="9" t="e">
        <f>+#REF!+#REF!+#REF!+#REF!+#REF!+#REF!+' CLESF FY 2018-19 Budget Plan'!#REF!</f>
        <v>#REF!</v>
      </c>
      <c r="H44" s="9" t="e">
        <f>+#REF!+#REF!+#REF!+#REF!+#REF!+#REF!+' CLESF FY 2018-19 Budget Plan'!#REF!</f>
        <v>#REF!</v>
      </c>
      <c r="I44" s="9" t="e">
        <f t="shared" si="0"/>
        <v>#REF!</v>
      </c>
    </row>
    <row r="45" spans="1:9" ht="12.75">
      <c r="A45" s="5" t="e">
        <f>+' CLESF FY 2018-19 Budget Plan'!#REF!</f>
        <v>#REF!</v>
      </c>
      <c r="B45" s="9" t="e">
        <f>+#REF!+#REF!+#REF!+#REF!+#REF!+#REF!+' CLESF FY 2018-19 Budget Plan'!#REF!</f>
        <v>#REF!</v>
      </c>
      <c r="C45" s="9" t="e">
        <f>+#REF!+#REF!+#REF!+#REF!+#REF!+#REF!+' CLESF FY 2018-19 Budget Plan'!#REF!</f>
        <v>#REF!</v>
      </c>
      <c r="D45" s="9" t="e">
        <f aca="true" t="shared" si="4" ref="D45:D74">(B45)-C45</f>
        <v>#REF!</v>
      </c>
      <c r="E45" s="12" t="e">
        <f t="shared" si="3"/>
        <v>#REF!</v>
      </c>
      <c r="F45" s="8"/>
      <c r="G45" s="9" t="e">
        <f>+#REF!+#REF!+#REF!+#REF!+#REF!+#REF!+' CLESF FY 2018-19 Budget Plan'!#REF!</f>
        <v>#REF!</v>
      </c>
      <c r="H45" s="9" t="e">
        <f>+#REF!+#REF!+#REF!+#REF!+#REF!+#REF!+' CLESF FY 2018-19 Budget Plan'!#REF!</f>
        <v>#REF!</v>
      </c>
      <c r="I45" s="9" t="e">
        <f t="shared" si="0"/>
        <v>#REF!</v>
      </c>
    </row>
    <row r="46" spans="1:9" ht="12.75">
      <c r="A46" s="5" t="e">
        <f>+' CLESF FY 2018-19 Budget Plan'!#REF!</f>
        <v>#REF!</v>
      </c>
      <c r="B46" s="10" t="e">
        <f>(B44)+B45</f>
        <v>#REF!</v>
      </c>
      <c r="C46" s="10" t="e">
        <f>(C44)+C45</f>
        <v>#REF!</v>
      </c>
      <c r="D46" s="10" t="e">
        <f t="shared" si="4"/>
        <v>#REF!</v>
      </c>
      <c r="E46" s="13" t="e">
        <f t="shared" si="3"/>
        <v>#REF!</v>
      </c>
      <c r="F46" s="8"/>
      <c r="G46" s="10" t="e">
        <f>(G44)+G45</f>
        <v>#REF!</v>
      </c>
      <c r="H46" s="10" t="e">
        <f>(H44)+H45</f>
        <v>#REF!</v>
      </c>
      <c r="I46" s="10" t="e">
        <f>+SUM(I43:I45)</f>
        <v>#REF!</v>
      </c>
    </row>
    <row r="47" spans="1:9" ht="12.75">
      <c r="A47" s="5" t="e">
        <f>+' CLESF FY 2018-19 Budget Plan'!#REF!</f>
        <v>#REF!</v>
      </c>
      <c r="B47" s="9" t="e">
        <f>+#REF!+#REF!+#REF!+#REF!+#REF!+#REF!+' CLESF FY 2018-19 Budget Plan'!#REF!</f>
        <v>#REF!</v>
      </c>
      <c r="C47" s="9" t="e">
        <f>+#REF!+#REF!+#REF!+#REF!+#REF!+#REF!+' CLESF FY 2018-19 Budget Plan'!#REF!</f>
        <v>#REF!</v>
      </c>
      <c r="D47" s="9" t="e">
        <f t="shared" si="4"/>
        <v>#REF!</v>
      </c>
      <c r="E47" s="12" t="e">
        <f t="shared" si="3"/>
        <v>#REF!</v>
      </c>
      <c r="F47" s="8"/>
      <c r="G47" s="9" t="e">
        <f>+#REF!+#REF!+#REF!+#REF!+#REF!+#REF!+' CLESF FY 2018-19 Budget Plan'!#REF!</f>
        <v>#REF!</v>
      </c>
      <c r="H47" s="9" t="e">
        <f>+#REF!+#REF!+#REF!+#REF!+#REF!+#REF!+' CLESF FY 2018-19 Budget Plan'!#REF!</f>
        <v>#REF!</v>
      </c>
      <c r="I47" s="9" t="e">
        <f t="shared" si="0"/>
        <v>#REF!</v>
      </c>
    </row>
    <row r="48" spans="1:9" ht="12.75">
      <c r="A48" s="5" t="e">
        <f>+' CLESF FY 2018-19 Budget Plan'!#REF!</f>
        <v>#REF!</v>
      </c>
      <c r="B48" s="9" t="e">
        <f>+#REF!+#REF!+#REF!+#REF!+#REF!+#REF!+' CLESF FY 2018-19 Budget Plan'!#REF!</f>
        <v>#REF!</v>
      </c>
      <c r="C48" s="9" t="e">
        <f>+#REF!+#REF!+#REF!+#REF!+#REF!+#REF!+' CLESF FY 2018-19 Budget Plan'!#REF!</f>
        <v>#REF!</v>
      </c>
      <c r="D48" s="9" t="e">
        <f t="shared" si="4"/>
        <v>#REF!</v>
      </c>
      <c r="E48" s="12" t="e">
        <f t="shared" si="3"/>
        <v>#REF!</v>
      </c>
      <c r="F48" s="8"/>
      <c r="G48" s="9" t="e">
        <f>+#REF!+#REF!+#REF!+#REF!+#REF!+#REF!+' CLESF FY 2018-19 Budget Plan'!#REF!</f>
        <v>#REF!</v>
      </c>
      <c r="H48" s="9" t="e">
        <f>+#REF!+#REF!+#REF!+#REF!+#REF!+#REF!+' CLESF FY 2018-19 Budget Plan'!#REF!</f>
        <v>#REF!</v>
      </c>
      <c r="I48" s="9" t="e">
        <f t="shared" si="0"/>
        <v>#REF!</v>
      </c>
    </row>
    <row r="49" spans="1:9" ht="12.75">
      <c r="A49" s="5" t="e">
        <f>+' CLESF FY 2018-19 Budget Plan'!#REF!</f>
        <v>#REF!</v>
      </c>
      <c r="B49" s="9" t="e">
        <f>+#REF!+#REF!+#REF!+#REF!+#REF!+#REF!+' CLESF FY 2018-19 Budget Plan'!#REF!</f>
        <v>#REF!</v>
      </c>
      <c r="C49" s="9" t="e">
        <f>+#REF!+#REF!+#REF!+#REF!+#REF!+#REF!+' CLESF FY 2018-19 Budget Plan'!#REF!</f>
        <v>#REF!</v>
      </c>
      <c r="D49" s="9" t="e">
        <f t="shared" si="4"/>
        <v>#REF!</v>
      </c>
      <c r="E49" s="12" t="e">
        <f t="shared" si="3"/>
        <v>#REF!</v>
      </c>
      <c r="F49" s="8"/>
      <c r="G49" s="9" t="e">
        <f>+#REF!+#REF!+#REF!+#REF!+#REF!+#REF!+' CLESF FY 2018-19 Budget Plan'!#REF!</f>
        <v>#REF!</v>
      </c>
      <c r="H49" s="9" t="e">
        <f>+#REF!+#REF!+#REF!+#REF!+#REF!+#REF!+' CLESF FY 2018-19 Budget Plan'!#REF!</f>
        <v>#REF!</v>
      </c>
      <c r="I49" s="9" t="e">
        <f t="shared" si="0"/>
        <v>#REF!</v>
      </c>
    </row>
    <row r="50" spans="1:9" ht="12.75">
      <c r="A50" s="5" t="e">
        <f>+' CLESF FY 2018-19 Budget Plan'!#REF!</f>
        <v>#REF!</v>
      </c>
      <c r="B50" s="9" t="e">
        <f>+#REF!+#REF!+#REF!+#REF!+#REF!+#REF!+' CLESF FY 2018-19 Budget Plan'!#REF!</f>
        <v>#REF!</v>
      </c>
      <c r="C50" s="9" t="e">
        <f>+#REF!+#REF!+#REF!+#REF!+#REF!+#REF!+' CLESF FY 2018-19 Budget Plan'!#REF!</f>
        <v>#REF!</v>
      </c>
      <c r="D50" s="9" t="e">
        <f t="shared" si="4"/>
        <v>#REF!</v>
      </c>
      <c r="E50" s="12" t="e">
        <f t="shared" si="3"/>
        <v>#REF!</v>
      </c>
      <c r="F50" s="8"/>
      <c r="G50" s="9" t="e">
        <f>+#REF!+#REF!+#REF!+#REF!+#REF!+#REF!+' CLESF FY 2018-19 Budget Plan'!#REF!</f>
        <v>#REF!</v>
      </c>
      <c r="H50" s="9" t="e">
        <f>+#REF!+#REF!+#REF!+#REF!+#REF!+#REF!+' CLESF FY 2018-19 Budget Plan'!#REF!</f>
        <v>#REF!</v>
      </c>
      <c r="I50" s="9" t="e">
        <f t="shared" si="0"/>
        <v>#REF!</v>
      </c>
    </row>
    <row r="51" spans="1:9" ht="12.75">
      <c r="A51" s="5" t="e">
        <f>+' CLESF FY 2018-19 Budget Plan'!#REF!</f>
        <v>#REF!</v>
      </c>
      <c r="B51" s="10" t="e">
        <f>(B49)+B50</f>
        <v>#REF!</v>
      </c>
      <c r="C51" s="10" t="e">
        <f>(C49)+C50</f>
        <v>#REF!</v>
      </c>
      <c r="D51" s="10" t="e">
        <f t="shared" si="4"/>
        <v>#REF!</v>
      </c>
      <c r="E51" s="13" t="e">
        <f t="shared" si="3"/>
        <v>#REF!</v>
      </c>
      <c r="F51" s="8"/>
      <c r="G51" s="10" t="e">
        <f>(G49)+G50</f>
        <v>#REF!</v>
      </c>
      <c r="H51" s="10" t="e">
        <f>(H49)+H50</f>
        <v>#REF!</v>
      </c>
      <c r="I51" s="10" t="e">
        <f>SUM(I49:I50)</f>
        <v>#REF!</v>
      </c>
    </row>
    <row r="52" spans="1:9" ht="12.75">
      <c r="A52" s="5" t="e">
        <f>+' CLESF FY 2018-19 Budget Plan'!#REF!</f>
        <v>#REF!</v>
      </c>
      <c r="B52" s="9" t="e">
        <f>+#REF!+#REF!+#REF!+#REF!+#REF!+#REF!+' CLESF FY 2018-19 Budget Plan'!#REF!</f>
        <v>#REF!</v>
      </c>
      <c r="C52" s="9" t="e">
        <f>+#REF!+#REF!+#REF!+#REF!+#REF!+#REF!+' CLESF FY 2018-19 Budget Plan'!#REF!</f>
        <v>#REF!</v>
      </c>
      <c r="D52" s="9" t="e">
        <f t="shared" si="4"/>
        <v>#REF!</v>
      </c>
      <c r="E52" s="12" t="e">
        <f t="shared" si="3"/>
        <v>#REF!</v>
      </c>
      <c r="F52" s="8"/>
      <c r="G52" s="9" t="e">
        <f>+#REF!+#REF!+#REF!+#REF!+#REF!+#REF!+' CLESF FY 2018-19 Budget Plan'!#REF!</f>
        <v>#REF!</v>
      </c>
      <c r="H52" s="9" t="e">
        <f>+#REF!+#REF!+#REF!+#REF!+#REF!+#REF!+' CLESF FY 2018-19 Budget Plan'!#REF!</f>
        <v>#REF!</v>
      </c>
      <c r="I52" s="9" t="e">
        <f t="shared" si="0"/>
        <v>#REF!</v>
      </c>
    </row>
    <row r="53" spans="1:9" ht="12.75">
      <c r="A53" s="5" t="e">
        <f>+' CLESF FY 2018-19 Budget Plan'!#REF!</f>
        <v>#REF!</v>
      </c>
      <c r="B53" s="9" t="e">
        <f>+#REF!+#REF!+#REF!+#REF!+#REF!+#REF!+' CLESF FY 2018-19 Budget Plan'!#REF!</f>
        <v>#REF!</v>
      </c>
      <c r="C53" s="9" t="e">
        <f>+#REF!+#REF!+#REF!+#REF!+#REF!+#REF!+' CLESF FY 2018-19 Budget Plan'!#REF!</f>
        <v>#REF!</v>
      </c>
      <c r="D53" s="9" t="e">
        <f t="shared" si="4"/>
        <v>#REF!</v>
      </c>
      <c r="E53" s="12" t="e">
        <f t="shared" si="3"/>
        <v>#REF!</v>
      </c>
      <c r="F53" s="8"/>
      <c r="G53" s="9" t="e">
        <f>+#REF!+#REF!+#REF!+#REF!+#REF!+#REF!+' CLESF FY 2018-19 Budget Plan'!#REF!</f>
        <v>#REF!</v>
      </c>
      <c r="H53" s="9" t="e">
        <f>+#REF!+#REF!+#REF!+#REF!+#REF!+#REF!+' CLESF FY 2018-19 Budget Plan'!#REF!</f>
        <v>#REF!</v>
      </c>
      <c r="I53" s="9" t="e">
        <f t="shared" si="0"/>
        <v>#REF!</v>
      </c>
    </row>
    <row r="54" spans="1:9" ht="12.75">
      <c r="A54" s="5" t="e">
        <f>+' CLESF FY 2018-19 Budget Plan'!#REF!</f>
        <v>#REF!</v>
      </c>
      <c r="B54" s="9" t="e">
        <f>+#REF!+#REF!+#REF!+#REF!+#REF!+#REF!+' CLESF FY 2018-19 Budget Plan'!#REF!</f>
        <v>#REF!</v>
      </c>
      <c r="C54" s="9" t="e">
        <f>+#REF!+#REF!+#REF!+#REF!+#REF!+#REF!+' CLESF FY 2018-19 Budget Plan'!#REF!</f>
        <v>#REF!</v>
      </c>
      <c r="D54" s="9" t="e">
        <f t="shared" si="4"/>
        <v>#REF!</v>
      </c>
      <c r="E54" s="12" t="e">
        <f t="shared" si="3"/>
        <v>#REF!</v>
      </c>
      <c r="F54" s="8"/>
      <c r="G54" s="9" t="e">
        <f>+#REF!+#REF!+#REF!+#REF!+#REF!+#REF!+' CLESF FY 2018-19 Budget Plan'!#REF!</f>
        <v>#REF!</v>
      </c>
      <c r="H54" s="9" t="e">
        <f>+#REF!+#REF!+#REF!+#REF!+#REF!+#REF!+' CLESF FY 2018-19 Budget Plan'!#REF!</f>
        <v>#REF!</v>
      </c>
      <c r="I54" s="9" t="e">
        <f t="shared" si="0"/>
        <v>#REF!</v>
      </c>
    </row>
    <row r="55" spans="1:9" ht="12.75">
      <c r="A55" s="5" t="e">
        <f>+' CLESF FY 2018-19 Budget Plan'!#REF!</f>
        <v>#REF!</v>
      </c>
      <c r="B55" s="9" t="e">
        <f>+#REF!+#REF!+#REF!+#REF!+#REF!+#REF!+' CLESF FY 2018-19 Budget Plan'!#REF!</f>
        <v>#REF!</v>
      </c>
      <c r="C55" s="9" t="e">
        <f>+#REF!+#REF!+#REF!+#REF!+#REF!+#REF!+' CLESF FY 2018-19 Budget Plan'!#REF!</f>
        <v>#REF!</v>
      </c>
      <c r="D55" s="9" t="e">
        <f t="shared" si="4"/>
        <v>#REF!</v>
      </c>
      <c r="E55" s="12" t="e">
        <f t="shared" si="3"/>
        <v>#REF!</v>
      </c>
      <c r="F55" s="8"/>
      <c r="G55" s="9" t="e">
        <f>+#REF!+#REF!+#REF!+#REF!+#REF!+#REF!+' CLESF FY 2018-19 Budget Plan'!#REF!</f>
        <v>#REF!</v>
      </c>
      <c r="H55" s="9" t="e">
        <f>+#REF!+#REF!+#REF!+#REF!+#REF!+#REF!+' CLESF FY 2018-19 Budget Plan'!#REF!</f>
        <v>#REF!</v>
      </c>
      <c r="I55" s="9" t="e">
        <f t="shared" si="0"/>
        <v>#REF!</v>
      </c>
    </row>
    <row r="56" spans="1:9" ht="12.75">
      <c r="A56" s="5" t="e">
        <f>+' CLESF FY 2018-19 Budget Plan'!#REF!</f>
        <v>#REF!</v>
      </c>
      <c r="B56" s="9" t="e">
        <f>+#REF!+#REF!+#REF!+#REF!+#REF!+#REF!+' CLESF FY 2018-19 Budget Plan'!#REF!</f>
        <v>#REF!</v>
      </c>
      <c r="C56" s="9" t="e">
        <f>+#REF!+#REF!+#REF!+#REF!+#REF!+#REF!+' CLESF FY 2018-19 Budget Plan'!#REF!</f>
        <v>#REF!</v>
      </c>
      <c r="D56" s="9" t="e">
        <f t="shared" si="4"/>
        <v>#REF!</v>
      </c>
      <c r="E56" s="12" t="e">
        <f t="shared" si="3"/>
        <v>#REF!</v>
      </c>
      <c r="F56" s="8"/>
      <c r="G56" s="9" t="e">
        <f>+#REF!+#REF!+#REF!+#REF!+#REF!+#REF!+' CLESF FY 2018-19 Budget Plan'!#REF!</f>
        <v>#REF!</v>
      </c>
      <c r="H56" s="9" t="e">
        <f>+#REF!+#REF!+#REF!+#REF!+#REF!+#REF!+' CLESF FY 2018-19 Budget Plan'!#REF!</f>
        <v>#REF!</v>
      </c>
      <c r="I56" s="9" t="e">
        <f t="shared" si="0"/>
        <v>#REF!</v>
      </c>
    </row>
    <row r="57" spans="1:9" ht="12.75">
      <c r="A57" s="5" t="e">
        <f>+' CLESF FY 2018-19 Budget Plan'!#REF!</f>
        <v>#REF!</v>
      </c>
      <c r="B57" s="10" t="e">
        <f>((((B52)+B53)+B54)+B55)+B56</f>
        <v>#REF!</v>
      </c>
      <c r="C57" s="10" t="e">
        <f>((((C52)+C53)+C54)+C55)+C56</f>
        <v>#REF!</v>
      </c>
      <c r="D57" s="10" t="e">
        <f t="shared" si="4"/>
        <v>#REF!</v>
      </c>
      <c r="E57" s="13" t="e">
        <f t="shared" si="3"/>
        <v>#REF!</v>
      </c>
      <c r="F57" s="8"/>
      <c r="G57" s="10" t="e">
        <f>((((G52)+G53)+G54)+G55)+G56</f>
        <v>#REF!</v>
      </c>
      <c r="H57" s="10" t="e">
        <f>((((H52)+H53)+H54)+H55)+H56</f>
        <v>#REF!</v>
      </c>
      <c r="I57" s="10" t="e">
        <f>+SUM(I52:I56)</f>
        <v>#REF!</v>
      </c>
    </row>
    <row r="58" spans="1:9" ht="12.75">
      <c r="A58" s="5" t="e">
        <f>+' CLESF FY 2018-19 Budget Plan'!#REF!</f>
        <v>#REF!</v>
      </c>
      <c r="B58" s="9" t="e">
        <f>+#REF!+#REF!+#REF!+#REF!+#REF!+#REF!+' CLESF FY 2018-19 Budget Plan'!#REF!</f>
        <v>#REF!</v>
      </c>
      <c r="C58" s="9" t="e">
        <f>+#REF!+#REF!+#REF!+#REF!+#REF!+#REF!+' CLESF FY 2018-19 Budget Plan'!#REF!</f>
        <v>#REF!</v>
      </c>
      <c r="D58" s="9" t="e">
        <f t="shared" si="4"/>
        <v>#REF!</v>
      </c>
      <c r="E58" s="12" t="e">
        <f t="shared" si="3"/>
        <v>#REF!</v>
      </c>
      <c r="F58" s="8"/>
      <c r="G58" s="9" t="e">
        <f>+#REF!+#REF!+#REF!+#REF!+#REF!+#REF!+' CLESF FY 2018-19 Budget Plan'!#REF!</f>
        <v>#REF!</v>
      </c>
      <c r="H58" s="9" t="e">
        <f>+#REF!+#REF!+#REF!+#REF!+#REF!+#REF!+' CLESF FY 2018-19 Budget Plan'!#REF!</f>
        <v>#REF!</v>
      </c>
      <c r="I58" s="9" t="e">
        <f t="shared" si="0"/>
        <v>#REF!</v>
      </c>
    </row>
    <row r="59" spans="1:9" ht="12.75">
      <c r="A59" s="5" t="e">
        <f>+' CLESF FY 2018-19 Budget Plan'!#REF!</f>
        <v>#REF!</v>
      </c>
      <c r="B59" s="9" t="e">
        <f>+#REF!+#REF!+#REF!+#REF!+#REF!+#REF!+' CLESF FY 2018-19 Budget Plan'!#REF!</f>
        <v>#REF!</v>
      </c>
      <c r="C59" s="9" t="e">
        <f>+#REF!+#REF!+#REF!+#REF!+#REF!+#REF!+' CLESF FY 2018-19 Budget Plan'!#REF!</f>
        <v>#REF!</v>
      </c>
      <c r="D59" s="9" t="e">
        <f t="shared" si="4"/>
        <v>#REF!</v>
      </c>
      <c r="E59" s="12" t="e">
        <f t="shared" si="3"/>
        <v>#REF!</v>
      </c>
      <c r="F59" s="8"/>
      <c r="G59" s="9" t="e">
        <f>+#REF!+#REF!+#REF!+#REF!+#REF!+#REF!+' CLESF FY 2018-19 Budget Plan'!#REF!</f>
        <v>#REF!</v>
      </c>
      <c r="H59" s="9" t="e">
        <f>+#REF!+#REF!+#REF!+#REF!+#REF!+#REF!+' CLESF FY 2018-19 Budget Plan'!#REF!</f>
        <v>#REF!</v>
      </c>
      <c r="I59" s="9" t="e">
        <f t="shared" si="0"/>
        <v>#REF!</v>
      </c>
    </row>
    <row r="60" spans="1:9" ht="12.75">
      <c r="A60" s="5" t="e">
        <f>+' CLESF FY 2018-19 Budget Plan'!#REF!</f>
        <v>#REF!</v>
      </c>
      <c r="B60" s="9" t="e">
        <f>+#REF!+#REF!+#REF!+#REF!+#REF!+#REF!+' CLESF FY 2018-19 Budget Plan'!#REF!</f>
        <v>#REF!</v>
      </c>
      <c r="C60" s="9" t="e">
        <f>+#REF!+#REF!+#REF!+#REF!+#REF!+#REF!+' CLESF FY 2018-19 Budget Plan'!#REF!</f>
        <v>#REF!</v>
      </c>
      <c r="D60" s="9" t="e">
        <f t="shared" si="4"/>
        <v>#REF!</v>
      </c>
      <c r="E60" s="12" t="e">
        <f t="shared" si="3"/>
        <v>#REF!</v>
      </c>
      <c r="F60" s="8"/>
      <c r="G60" s="9" t="e">
        <f>+#REF!+#REF!+#REF!+#REF!+#REF!+#REF!+' CLESF FY 2018-19 Budget Plan'!#REF!</f>
        <v>#REF!</v>
      </c>
      <c r="H60" s="9" t="e">
        <f>+#REF!+#REF!+#REF!+#REF!+#REF!+#REF!+' CLESF FY 2018-19 Budget Plan'!#REF!</f>
        <v>#REF!</v>
      </c>
      <c r="I60" s="9" t="e">
        <f t="shared" si="0"/>
        <v>#REF!</v>
      </c>
    </row>
    <row r="61" spans="1:9" ht="12.75">
      <c r="A61" s="5" t="e">
        <f>+' CLESF FY 2018-19 Budget Plan'!#REF!</f>
        <v>#REF!</v>
      </c>
      <c r="B61" s="10" t="e">
        <f>(B59)+B60</f>
        <v>#REF!</v>
      </c>
      <c r="C61" s="10" t="e">
        <f>(C59)+C60</f>
        <v>#REF!</v>
      </c>
      <c r="D61" s="10" t="e">
        <f t="shared" si="4"/>
        <v>#REF!</v>
      </c>
      <c r="E61" s="13" t="e">
        <f t="shared" si="3"/>
        <v>#REF!</v>
      </c>
      <c r="F61" s="8"/>
      <c r="G61" s="10" t="e">
        <f>(G59)+G60</f>
        <v>#REF!</v>
      </c>
      <c r="H61" s="10" t="e">
        <f>(H59)+H60</f>
        <v>#REF!</v>
      </c>
      <c r="I61" s="10" t="e">
        <f>+SUM(I59:I60)</f>
        <v>#REF!</v>
      </c>
    </row>
    <row r="62" spans="1:9" ht="12.75">
      <c r="A62" s="5" t="e">
        <f>+' CLESF FY 2018-19 Budget Plan'!#REF!</f>
        <v>#REF!</v>
      </c>
      <c r="B62" s="10" t="e">
        <f>(((((((((B41)+B42)+B43)+B46)+B47)+B48)+B51)+B57)+B58)+B61</f>
        <v>#REF!</v>
      </c>
      <c r="C62" s="10" t="e">
        <f>(((((((((C41)+C42)+C43)+C46)+C47)+C48)+C51)+C57)+C58)+C61</f>
        <v>#REF!</v>
      </c>
      <c r="D62" s="10" t="e">
        <f t="shared" si="4"/>
        <v>#REF!</v>
      </c>
      <c r="E62" s="13" t="e">
        <f t="shared" si="3"/>
        <v>#REF!</v>
      </c>
      <c r="F62" s="8"/>
      <c r="G62" s="10" t="e">
        <f>(((((((((G41)+G42)+G43)+G46)+G47)+G48)+G51)+G57)+G58)+G61</f>
        <v>#REF!</v>
      </c>
      <c r="H62" s="10" t="e">
        <f>(((((((((H41)+H42)+H43)+H46)+H47)+H48)+H51)+H57)+H58)+H61</f>
        <v>#REF!</v>
      </c>
      <c r="I62" s="10" t="e">
        <f>+I61+I58+I57+I51+I48+I47+I46+I43+I42+I41</f>
        <v>#REF!</v>
      </c>
    </row>
    <row r="63" spans="1:9" ht="12.75">
      <c r="A63" s="5" t="e">
        <f>+' CLESF FY 2018-19 Budget Plan'!#REF!</f>
        <v>#REF!</v>
      </c>
      <c r="B63" s="9" t="e">
        <f>+#REF!+#REF!+#REF!+#REF!+#REF!+#REF!+' CLESF FY 2018-19 Budget Plan'!#REF!</f>
        <v>#REF!</v>
      </c>
      <c r="C63" s="9" t="e">
        <f>+#REF!+#REF!+#REF!+#REF!+#REF!+#REF!+' CLESF FY 2018-19 Budget Plan'!#REF!</f>
        <v>#REF!</v>
      </c>
      <c r="D63" s="9" t="e">
        <f t="shared" si="4"/>
        <v>#REF!</v>
      </c>
      <c r="E63" s="12" t="e">
        <f t="shared" si="3"/>
        <v>#REF!</v>
      </c>
      <c r="F63" s="8"/>
      <c r="G63" s="9" t="e">
        <f>+#REF!+#REF!+#REF!+#REF!+#REF!+#REF!+' CLESF FY 2018-19 Budget Plan'!#REF!</f>
        <v>#REF!</v>
      </c>
      <c r="H63" s="9" t="e">
        <f>+#REF!+#REF!+#REF!+#REF!+#REF!+#REF!+' CLESF FY 2018-19 Budget Plan'!#REF!</f>
        <v>#REF!</v>
      </c>
      <c r="I63" s="9" t="e">
        <f t="shared" si="0"/>
        <v>#REF!</v>
      </c>
    </row>
    <row r="64" spans="1:9" ht="12.75">
      <c r="A64" s="5" t="str">
        <f>+' CLESF FY 2018-19 Budget Plan'!A29</f>
        <v>Total Expenses</v>
      </c>
      <c r="B64" s="10" t="e">
        <f>((((((((((((((((((((((B13)+B14)+B15)+B16)+B17)+B18)+B19)+B20)+B21)+B22)+B23)+B31)+B32)+B33)+B34)+B35)+B36)+B37)+B38)+B39)+B40)+B62)+B63</f>
        <v>#REF!</v>
      </c>
      <c r="C64" s="10" t="e">
        <f>((((((((((((((((((((((C13)+C14)+C15)+C16)+C17)+C18)+C19)+C20)+C21)+C22)+C23)+C31)+C32)+C33)+C34)+C35)+C36)+C37)+C38)+C39)+C40)+C62)+C63</f>
        <v>#REF!</v>
      </c>
      <c r="D64" s="10" t="e">
        <f t="shared" si="4"/>
        <v>#REF!</v>
      </c>
      <c r="E64" s="13" t="e">
        <f t="shared" si="3"/>
        <v>#REF!</v>
      </c>
      <c r="F64" s="8"/>
      <c r="G64" s="10" t="e">
        <f>((((((((((((((((((((((G13)+G14)+G15)+G16)+G17)+G18)+G19)+G20)+G21)+G22)+G23)+G31)+G32)+G33)+G34)+G35)+G36)+G37)+G38)+G39)+G40)+G62)+G63</f>
        <v>#REF!</v>
      </c>
      <c r="H64" s="10" t="e">
        <f>((((((((((((((((((((((H13)+H14)+H15)+H16)+H17)+H18)+H19)+H20)+H21)+H22)+H23)+H31)+H32)+H33)+H34)+H35)+H36)+H37)+H38)+H39)+H40)+H62)+H63</f>
        <v>#REF!</v>
      </c>
      <c r="I64" s="10" t="e">
        <f>+I63+I62+SUM(I31:I40)+SUM(I13:I23)</f>
        <v>#REF!</v>
      </c>
    </row>
    <row r="65" spans="1:9" ht="12.75">
      <c r="A65" s="5" t="str">
        <f>+' CLESF FY 2018-19 Budget Plan'!A30</f>
        <v>Net Operating Income</v>
      </c>
      <c r="B65" s="10" t="e">
        <f>(B11)-B64</f>
        <v>#REF!</v>
      </c>
      <c r="C65" s="10" t="e">
        <f>(C11)-C64</f>
        <v>#REF!</v>
      </c>
      <c r="D65" s="10" t="e">
        <f t="shared" si="4"/>
        <v>#REF!</v>
      </c>
      <c r="E65" s="13" t="e">
        <f t="shared" si="3"/>
        <v>#REF!</v>
      </c>
      <c r="F65" s="8"/>
      <c r="G65" s="10" t="e">
        <f>(G11)-G64</f>
        <v>#REF!</v>
      </c>
      <c r="H65" s="10" t="e">
        <f>(H11)-H64</f>
        <v>#REF!</v>
      </c>
      <c r="I65" s="10" t="e">
        <f>+I11-I64</f>
        <v>#REF!</v>
      </c>
    </row>
    <row r="66" spans="1:9" ht="12.75">
      <c r="A66" s="5">
        <f>+' CLESF FY 2018-19 Budget Plan'!A31</f>
        <v>0</v>
      </c>
      <c r="B66" s="9" t="e">
        <f>+#REF!+#REF!+#REF!+#REF!+#REF!+#REF!+' CLESF FY 2018-19 Budget Plan'!B31</f>
        <v>#REF!</v>
      </c>
      <c r="C66" s="9" t="e">
        <f>+#REF!+#REF!+#REF!+#REF!+#REF!+#REF!+' CLESF FY 2018-19 Budget Plan'!C31</f>
        <v>#REF!</v>
      </c>
      <c r="D66" s="9" t="e">
        <f t="shared" si="4"/>
        <v>#REF!</v>
      </c>
      <c r="E66" s="12" t="e">
        <f t="shared" si="3"/>
        <v>#REF!</v>
      </c>
      <c r="F66" s="8"/>
      <c r="G66" s="9" t="e">
        <f>+#REF!+#REF!+#REF!+#REF!+#REF!+#REF!+' CLESF FY 2018-19 Budget Plan'!G31</f>
        <v>#REF!</v>
      </c>
      <c r="H66" s="9" t="e">
        <f>+#REF!+#REF!+#REF!+#REF!+#REF!+#REF!+' CLESF FY 2018-19 Budget Plan'!H31</f>
        <v>#REF!</v>
      </c>
      <c r="I66" s="9" t="e">
        <f t="shared" si="0"/>
        <v>#REF!</v>
      </c>
    </row>
    <row r="67" spans="1:9" ht="12.75">
      <c r="A67" s="4" t="e">
        <f>+' CLESF FY 2018-19 Budget Plan'!#REF!</f>
        <v>#REF!</v>
      </c>
      <c r="B67" s="9" t="e">
        <f>+#REF!+#REF!+#REF!+#REF!+#REF!+#REF!+' CLESF FY 2018-19 Budget Plan'!B32</f>
        <v>#REF!</v>
      </c>
      <c r="C67" s="9" t="e">
        <f>+#REF!+#REF!+#REF!+#REF!+#REF!+#REF!+' CLESF FY 2018-19 Budget Plan'!C32</f>
        <v>#REF!</v>
      </c>
      <c r="D67" s="9" t="e">
        <f t="shared" si="4"/>
        <v>#REF!</v>
      </c>
      <c r="E67" s="12" t="e">
        <f t="shared" si="3"/>
        <v>#REF!</v>
      </c>
      <c r="F67" s="8"/>
      <c r="G67" s="9" t="e">
        <f>+#REF!+#REF!+#REF!+#REF!+#REF!+#REF!+' CLESF FY 2018-19 Budget Plan'!G32</f>
        <v>#REF!</v>
      </c>
      <c r="H67" s="9" t="e">
        <f>+#REF!+#REF!+#REF!+#REF!+#REF!+#REF!+' CLESF FY 2018-19 Budget Plan'!H32</f>
        <v>#REF!</v>
      </c>
      <c r="I67" s="9" t="e">
        <f t="shared" si="0"/>
        <v>#REF!</v>
      </c>
    </row>
    <row r="68" spans="1:9" ht="12.75">
      <c r="A68" s="5">
        <f>+' CLESF FY 2018-19 Budget Plan'!A32</f>
        <v>0</v>
      </c>
      <c r="B68" s="9" t="e">
        <f>+#REF!+#REF!+#REF!+#REF!+#REF!+#REF!+' CLESF FY 2018-19 Budget Plan'!B33</f>
        <v>#REF!</v>
      </c>
      <c r="C68" s="9" t="e">
        <f>+#REF!+#REF!+#REF!+#REF!+#REF!+#REF!+' CLESF FY 2018-19 Budget Plan'!C33</f>
        <v>#REF!</v>
      </c>
      <c r="D68" s="9" t="e">
        <f t="shared" si="4"/>
        <v>#REF!</v>
      </c>
      <c r="E68" s="12" t="e">
        <f t="shared" si="3"/>
        <v>#REF!</v>
      </c>
      <c r="F68" s="8"/>
      <c r="G68" s="9" t="e">
        <f>+#REF!+#REF!+#REF!+#REF!+#REF!+#REF!+' CLESF FY 2018-19 Budget Plan'!G33</f>
        <v>#REF!</v>
      </c>
      <c r="H68" s="9" t="e">
        <f>+#REF!+#REF!+#REF!+#REF!+#REF!+#REF!+' CLESF FY 2018-19 Budget Plan'!H33</f>
        <v>#REF!</v>
      </c>
      <c r="I68" s="9" t="e">
        <f t="shared" si="0"/>
        <v>#REF!</v>
      </c>
    </row>
    <row r="69" spans="1:9" ht="12.75">
      <c r="A69" s="5">
        <f>+' CLESF FY 2018-19 Budget Plan'!A33</f>
        <v>0</v>
      </c>
      <c r="B69" s="10" t="e">
        <f>(B67)+B68</f>
        <v>#REF!</v>
      </c>
      <c r="C69" s="10" t="e">
        <f>(C67)+C68</f>
        <v>#REF!</v>
      </c>
      <c r="D69" s="10" t="e">
        <f t="shared" si="4"/>
        <v>#REF!</v>
      </c>
      <c r="E69" s="13" t="e">
        <f t="shared" si="3"/>
        <v>#REF!</v>
      </c>
      <c r="F69" s="8"/>
      <c r="G69" s="10" t="e">
        <f>(G67)+G68</f>
        <v>#REF!</v>
      </c>
      <c r="H69" s="10" t="e">
        <f>(H67)+H68</f>
        <v>#REF!</v>
      </c>
      <c r="I69" s="10" t="e">
        <f>+SUM(I66:I68)</f>
        <v>#REF!</v>
      </c>
    </row>
    <row r="70" spans="1:9" ht="12.75">
      <c r="A70" s="5">
        <f>+' CLESF FY 2018-19 Budget Plan'!A34</f>
        <v>0</v>
      </c>
      <c r="B70" s="9" t="e">
        <f>+#REF!+#REF!+#REF!+#REF!+#REF!+#REF!+' CLESF FY 2018-19 Budget Plan'!B35</f>
        <v>#REF!</v>
      </c>
      <c r="C70" s="9" t="e">
        <f>+#REF!+#REF!+#REF!+#REF!+#REF!+#REF!+' CLESF FY 2018-19 Budget Plan'!C35</f>
        <v>#REF!</v>
      </c>
      <c r="D70" s="9" t="e">
        <f t="shared" si="4"/>
        <v>#REF!</v>
      </c>
      <c r="E70" s="12" t="e">
        <f t="shared" si="3"/>
        <v>#REF!</v>
      </c>
      <c r="F70" s="8"/>
      <c r="G70" s="9" t="e">
        <f>+#REF!+#REF!+#REF!+#REF!+#REF!+#REF!+' CLESF FY 2018-19 Budget Plan'!G35</f>
        <v>#REF!</v>
      </c>
      <c r="H70" s="9" t="e">
        <f>+#REF!+#REF!+#REF!+#REF!+#REF!+#REF!+' CLESF FY 2018-19 Budget Plan'!I35</f>
        <v>#REF!</v>
      </c>
      <c r="I70" s="9" t="e">
        <f t="shared" si="0"/>
        <v>#REF!</v>
      </c>
    </row>
    <row r="71" spans="1:9" ht="12.75">
      <c r="A71" s="4">
        <f>+' CLESF FY 2018-19 Budget Plan'!A35</f>
        <v>0</v>
      </c>
      <c r="B71" s="9" t="e">
        <f>+#REF!+#REF!+#REF!+#REF!+#REF!+#REF!+' CLESF FY 2018-19 Budget Plan'!B36</f>
        <v>#REF!</v>
      </c>
      <c r="C71" s="9" t="e">
        <f>+#REF!+#REF!+#REF!+#REF!+#REF!+#REF!+' CLESF FY 2018-19 Budget Plan'!C36</f>
        <v>#REF!</v>
      </c>
      <c r="D71" s="9" t="e">
        <f t="shared" si="4"/>
        <v>#REF!</v>
      </c>
      <c r="E71" s="12" t="e">
        <f t="shared" si="3"/>
        <v>#REF!</v>
      </c>
      <c r="F71" s="8"/>
      <c r="G71" s="9" t="e">
        <f>+#REF!+#REF!+#REF!+#REF!+#REF!+#REF!+' CLESF FY 2018-19 Budget Plan'!G36</f>
        <v>#REF!</v>
      </c>
      <c r="H71" s="9" t="e">
        <f>+#REF!+#REF!+#REF!+#REF!+#REF!+#REF!+' CLESF FY 2018-19 Budget Plan'!H36</f>
        <v>#REF!</v>
      </c>
      <c r="I71" s="9" t="e">
        <f t="shared" si="0"/>
        <v>#REF!</v>
      </c>
    </row>
    <row r="72" spans="1:9" ht="12.75">
      <c r="A72" s="5">
        <f>+' CLESF FY 2018-19 Budget Plan'!A36</f>
        <v>0</v>
      </c>
      <c r="B72" s="10" t="e">
        <f>B71</f>
        <v>#REF!</v>
      </c>
      <c r="C72" s="10" t="e">
        <f>C71</f>
        <v>#REF!</v>
      </c>
      <c r="D72" s="10" t="e">
        <f t="shared" si="4"/>
        <v>#REF!</v>
      </c>
      <c r="E72" s="13" t="e">
        <f t="shared" si="3"/>
        <v>#REF!</v>
      </c>
      <c r="F72" s="8"/>
      <c r="G72" s="10" t="e">
        <f>G71</f>
        <v>#REF!</v>
      </c>
      <c r="H72" s="10" t="e">
        <f>H71</f>
        <v>#REF!</v>
      </c>
      <c r="I72" s="10" t="e">
        <f>+SUM(I70:I71)</f>
        <v>#REF!</v>
      </c>
    </row>
    <row r="73" spans="1:9" ht="12.75">
      <c r="A73" s="5" t="e">
        <f>+' CLESF FY 2018-19 Budget Plan'!#REF!</f>
        <v>#REF!</v>
      </c>
      <c r="B73" s="10" t="e">
        <f>(B69)-B72</f>
        <v>#REF!</v>
      </c>
      <c r="C73" s="10" t="e">
        <f>(C69)-C72</f>
        <v>#REF!</v>
      </c>
      <c r="D73" s="10" t="e">
        <f t="shared" si="4"/>
        <v>#REF!</v>
      </c>
      <c r="E73" s="13" t="e">
        <f t="shared" si="3"/>
        <v>#REF!</v>
      </c>
      <c r="F73" s="8"/>
      <c r="G73" s="10" t="e">
        <f>(G69)-G72</f>
        <v>#REF!</v>
      </c>
      <c r="H73" s="10" t="e">
        <f>(H69)-H72</f>
        <v>#REF!</v>
      </c>
      <c r="I73" s="10" t="e">
        <f>+I69-I72</f>
        <v>#REF!</v>
      </c>
    </row>
    <row r="74" spans="1:9" ht="13.5" thickBot="1">
      <c r="A74" s="5">
        <f>+' CLESF FY 2018-19 Budget Plan'!A38</f>
        <v>0</v>
      </c>
      <c r="B74" s="11" t="e">
        <f>(B65)+B73</f>
        <v>#REF!</v>
      </c>
      <c r="C74" s="11" t="e">
        <f>(C65)+C73</f>
        <v>#REF!</v>
      </c>
      <c r="D74" s="11" t="e">
        <f t="shared" si="4"/>
        <v>#REF!</v>
      </c>
      <c r="E74" s="14" t="e">
        <f t="shared" si="3"/>
        <v>#REF!</v>
      </c>
      <c r="F74" s="8"/>
      <c r="G74" s="11" t="e">
        <f>(G65)+G73</f>
        <v>#REF!</v>
      </c>
      <c r="H74" s="11" t="e">
        <f>(H65)+H73</f>
        <v>#REF!</v>
      </c>
      <c r="I74" s="11" t="e">
        <f>+I65+I73</f>
        <v>#REF!</v>
      </c>
    </row>
    <row r="75" spans="7:9" ht="13.5" thickTop="1">
      <c r="G75" s="9"/>
      <c r="H75" s="9"/>
      <c r="I75" s="9"/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Boyd</dc:creator>
  <cp:keywords/>
  <dc:description/>
  <cp:lastModifiedBy>Ram C Prasad</cp:lastModifiedBy>
  <cp:lastPrinted>2019-07-18T01:47:15Z</cp:lastPrinted>
  <dcterms:created xsi:type="dcterms:W3CDTF">2009-07-23T00:45:40Z</dcterms:created>
  <dcterms:modified xsi:type="dcterms:W3CDTF">2019-07-19T19:31:00Z</dcterms:modified>
  <cp:category/>
  <cp:version/>
  <cp:contentType/>
  <cp:contentStatus/>
</cp:coreProperties>
</file>